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63" i="1" l="1"/>
  <c r="C62" i="1"/>
  <c r="C61" i="1"/>
  <c r="C60" i="1"/>
  <c r="C59" i="1"/>
  <c r="C58" i="1"/>
  <c r="C57" i="1"/>
  <c r="F56" i="1"/>
  <c r="F57" i="1" s="1"/>
  <c r="F58" i="1" s="1"/>
  <c r="F59" i="1" s="1"/>
  <c r="F60" i="1" s="1"/>
  <c r="F61" i="1" s="1"/>
  <c r="F62" i="1" s="1"/>
  <c r="F63" i="1" s="1"/>
  <c r="E56" i="1"/>
  <c r="E57" i="1" s="1"/>
  <c r="C56" i="1"/>
  <c r="P55" i="1"/>
  <c r="C55" i="1"/>
  <c r="O54" i="1"/>
  <c r="N54" i="1"/>
  <c r="M54" i="1"/>
  <c r="L54" i="1"/>
  <c r="K54" i="1"/>
  <c r="J54" i="1"/>
  <c r="I54" i="1"/>
  <c r="H54" i="1"/>
  <c r="G54" i="1"/>
  <c r="D54" i="1"/>
  <c r="B54" i="1"/>
  <c r="C39" i="1"/>
  <c r="C38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P37" i="1"/>
  <c r="C37" i="1"/>
  <c r="P36" i="1"/>
  <c r="C36" i="1"/>
  <c r="P35" i="1"/>
  <c r="C35" i="1"/>
  <c r="P34" i="1"/>
  <c r="C34" i="1"/>
  <c r="P33" i="1"/>
  <c r="C33" i="1"/>
  <c r="P32" i="1"/>
  <c r="C32" i="1"/>
  <c r="P31" i="1"/>
  <c r="C31" i="1"/>
  <c r="P30" i="1"/>
  <c r="C30" i="1"/>
  <c r="P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C27" i="1"/>
  <c r="C26" i="1"/>
  <c r="C25" i="1"/>
  <c r="C24" i="1"/>
  <c r="C23" i="1"/>
  <c r="C22" i="1"/>
  <c r="C21" i="1"/>
  <c r="C20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P17" i="1"/>
  <c r="C17" i="1"/>
  <c r="P16" i="1"/>
  <c r="C16" i="1"/>
  <c r="P15" i="1"/>
  <c r="C15" i="1"/>
  <c r="P14" i="1"/>
  <c r="C14" i="1"/>
  <c r="P13" i="1"/>
  <c r="P12" i="1" s="1"/>
  <c r="B13" i="1"/>
  <c r="C13" i="1" s="1"/>
  <c r="C12" i="1" s="1"/>
  <c r="O12" i="1"/>
  <c r="N12" i="1"/>
  <c r="M12" i="1"/>
  <c r="L12" i="1"/>
  <c r="K12" i="1"/>
  <c r="J12" i="1"/>
  <c r="I12" i="1"/>
  <c r="H12" i="1"/>
  <c r="G12" i="1"/>
  <c r="F12" i="1"/>
  <c r="E12" i="1"/>
  <c r="D12" i="1"/>
  <c r="C28" i="1" l="1"/>
  <c r="C54" i="1"/>
  <c r="C18" i="1"/>
  <c r="B12" i="1"/>
  <c r="B76" i="1" s="1"/>
  <c r="B85" i="1" s="1"/>
  <c r="P28" i="1"/>
  <c r="I76" i="1"/>
  <c r="I85" i="1" s="1"/>
  <c r="M76" i="1"/>
  <c r="M85" i="1" s="1"/>
  <c r="J76" i="1"/>
  <c r="J85" i="1" s="1"/>
  <c r="N76" i="1"/>
  <c r="N85" i="1" s="1"/>
  <c r="D76" i="1"/>
  <c r="D85" i="1" s="1"/>
  <c r="H76" i="1"/>
  <c r="H85" i="1" s="1"/>
  <c r="L76" i="1"/>
  <c r="L85" i="1" s="1"/>
  <c r="G76" i="1"/>
  <c r="G85" i="1" s="1"/>
  <c r="K76" i="1"/>
  <c r="K85" i="1" s="1"/>
  <c r="O76" i="1"/>
  <c r="O85" i="1" s="1"/>
  <c r="C76" i="1"/>
  <c r="C85" i="1" s="1"/>
  <c r="E58" i="1"/>
  <c r="P57" i="1"/>
  <c r="F54" i="1"/>
  <c r="F76" i="1" s="1"/>
  <c r="F85" i="1" s="1"/>
  <c r="P56" i="1"/>
  <c r="E59" i="1" l="1"/>
  <c r="P58" i="1"/>
  <c r="E60" i="1" l="1"/>
  <c r="P59" i="1"/>
  <c r="E61" i="1" l="1"/>
  <c r="P60" i="1"/>
  <c r="E62" i="1" l="1"/>
  <c r="P61" i="1"/>
  <c r="E63" i="1" l="1"/>
  <c r="P62" i="1"/>
  <c r="P63" i="1" l="1"/>
  <c r="P54" i="1" s="1"/>
  <c r="P76" i="1" s="1"/>
  <c r="P85" i="1" s="1"/>
  <c r="E54" i="1"/>
  <c r="E76" i="1" s="1"/>
  <c r="E85" i="1" s="1"/>
</calcChain>
</file>

<file path=xl/sharedStrings.xml><?xml version="1.0" encoding="utf-8"?>
<sst xmlns="http://schemas.openxmlformats.org/spreadsheetml/2006/main" count="100" uniqueCount="100">
  <si>
    <t>SERVICIO NACIONAL DE SALUD</t>
  </si>
  <si>
    <t>HOSPITAL TRAUMATOLOGICO Y QUIRURGICO PROFESOR JUAN BOSCH</t>
  </si>
  <si>
    <t>Año 2022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</si>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</sst>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0" borderId="9" xfId="0" applyNumberFormat="1" applyBorder="1"/>
    <xf numFmtId="0" fontId="0" fillId="0" borderId="10" xfId="0" applyBorder="1"/>
    <xf numFmtId="165" fontId="0" fillId="0" borderId="0" xfId="0" applyNumberForma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6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" fontId="3" fillId="2" borderId="11" xfId="0" applyNumberFormat="1" applyFont="1" applyFill="1" applyBorder="1"/>
    <xf numFmtId="43" fontId="3" fillId="2" borderId="11" xfId="0" applyNumberFormat="1" applyFont="1" applyFill="1" applyBorder="1"/>
    <xf numFmtId="164" fontId="3" fillId="2" borderId="11" xfId="0" applyNumberFormat="1" applyFont="1" applyFill="1" applyBorder="1"/>
    <xf numFmtId="0" fontId="8" fillId="0" borderId="0" xfId="0" applyFont="1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447676</xdr:colOff>
      <xdr:row>1</xdr:row>
      <xdr:rowOff>28574</xdr:rowOff>
    </xdr:from>
    <xdr:to>
      <xdr:col>13</xdr:col>
      <xdr:colOff>57150</xdr:colOff>
      <xdr:row>6</xdr:row>
      <xdr:rowOff>95249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6" y="219074"/>
          <a:ext cx="2428874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1228725</xdr:colOff>
      <xdr:row>0</xdr:row>
      <xdr:rowOff>0</xdr:rowOff>
    </xdr:from>
    <xdr:to>
      <xdr:col>0</xdr:col>
      <xdr:colOff>3181351</xdr:colOff>
      <xdr:row>6</xdr:row>
      <xdr:rowOff>9525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952626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aballo/Documents/OAI%202022/Para%20Subir/Octubre%202022/Presupuesto/Presupuesto%20octubre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>
        <row r="13">
          <cell r="D13">
            <v>349918133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9"/>
  <sheetViews>
    <sheetView tabSelected="1" workbookViewId="0">
      <selection activeCell="A67" sqref="A1:XFD1048576"/>
    </sheetView>
  </sheetViews>
  <sheetFormatPr baseColWidth="10" defaultColWidth="11.42578125" defaultRowHeight="15" x14ac:dyDescent="0.25"/>
  <cols>
    <col min="1" max="1" width="87.42578125" customWidth="1"/>
    <col min="2" max="2" width="17.5703125" style="27" customWidth="1"/>
    <col min="3" max="3" width="16.7109375" style="27" customWidth="1"/>
    <col min="4" max="6" width="14.140625" style="27" customWidth="1"/>
    <col min="7" max="7" width="14.28515625" style="27" customWidth="1"/>
    <col min="8" max="8" width="14.140625" style="27" customWidth="1"/>
    <col min="9" max="9" width="14.42578125" style="27" customWidth="1"/>
    <col min="10" max="10" width="15" style="27" customWidth="1"/>
    <col min="11" max="11" width="14" style="27" customWidth="1"/>
    <col min="12" max="12" width="14.5703125" style="27" customWidth="1"/>
    <col min="13" max="13" width="13.7109375" style="27" customWidth="1"/>
    <col min="14" max="14" width="13.42578125" customWidth="1"/>
    <col min="15" max="15" width="12.140625" customWidth="1"/>
    <col min="16" max="16" width="15.28515625" customWidth="1"/>
  </cols>
  <sheetData>
    <row r="3" spans="1:17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9" spans="1:17" ht="25.5" customHeight="1" x14ac:dyDescent="0.25">
      <c r="A9" s="9" t="s">
        <v>5</v>
      </c>
      <c r="B9" s="10" t="s">
        <v>6</v>
      </c>
      <c r="C9" s="10" t="s">
        <v>7</v>
      </c>
      <c r="D9" s="11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7" x14ac:dyDescent="0.25">
      <c r="A10" s="9"/>
      <c r="B10" s="14"/>
      <c r="C10" s="14"/>
      <c r="D10" s="15" t="s">
        <v>9</v>
      </c>
      <c r="E10" s="15" t="s">
        <v>10</v>
      </c>
      <c r="F10" s="15" t="s">
        <v>11</v>
      </c>
      <c r="G10" s="15" t="s">
        <v>12</v>
      </c>
      <c r="H10" s="16" t="s">
        <v>13</v>
      </c>
      <c r="I10" s="15" t="s">
        <v>14</v>
      </c>
      <c r="J10" s="16" t="s">
        <v>15</v>
      </c>
      <c r="K10" s="15" t="s">
        <v>16</v>
      </c>
      <c r="L10" s="15" t="s">
        <v>17</v>
      </c>
      <c r="M10" s="15" t="s">
        <v>18</v>
      </c>
      <c r="N10" s="17" t="s">
        <v>19</v>
      </c>
      <c r="O10" s="18" t="s">
        <v>20</v>
      </c>
      <c r="P10" s="17" t="s">
        <v>21</v>
      </c>
    </row>
    <row r="11" spans="1:17" x14ac:dyDescent="0.25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</row>
    <row r="12" spans="1:17" x14ac:dyDescent="0.25">
      <c r="A12" s="22" t="s">
        <v>23</v>
      </c>
      <c r="B12" s="23">
        <f>+B13+B14+B15+B16+B17</f>
        <v>394519645</v>
      </c>
      <c r="C12" s="23">
        <f>+C13+C14+C15+C16+C17</f>
        <v>398916456.58999997</v>
      </c>
      <c r="D12" s="23">
        <f t="shared" ref="D12:P12" si="0">+D13+D14+D15+D16+D17</f>
        <v>26454625.149999999</v>
      </c>
      <c r="E12" s="23">
        <f t="shared" si="0"/>
        <v>26177890.5</v>
      </c>
      <c r="F12" s="23">
        <f t="shared" si="0"/>
        <v>33106204.129999999</v>
      </c>
      <c r="G12" s="23">
        <f t="shared" si="0"/>
        <v>25184178.689999998</v>
      </c>
      <c r="H12" s="23">
        <f t="shared" si="0"/>
        <v>28613966.84</v>
      </c>
      <c r="I12" s="23">
        <f t="shared" si="0"/>
        <v>26533670.32</v>
      </c>
      <c r="J12" s="23">
        <f t="shared" si="0"/>
        <v>26640380.859999999</v>
      </c>
      <c r="K12" s="23">
        <f t="shared" si="0"/>
        <v>26311732.290000003</v>
      </c>
      <c r="L12" s="23">
        <f t="shared" si="0"/>
        <v>31145929.489999998</v>
      </c>
      <c r="M12" s="23">
        <f t="shared" si="0"/>
        <v>36776402.710000001</v>
      </c>
      <c r="N12" s="24">
        <f t="shared" si="0"/>
        <v>0</v>
      </c>
      <c r="O12" s="24">
        <f t="shared" si="0"/>
        <v>0</v>
      </c>
      <c r="P12" s="24">
        <f t="shared" si="0"/>
        <v>286944980.97999996</v>
      </c>
    </row>
    <row r="13" spans="1:17" x14ac:dyDescent="0.25">
      <c r="A13" s="25" t="s">
        <v>24</v>
      </c>
      <c r="B13" s="26">
        <f>+'[1]P1 Presupuesto Aprobado'!D13</f>
        <v>349918133</v>
      </c>
      <c r="C13" s="27">
        <f>+B13+3408258.96+284021.58+180000-11449305.26+11449305.26</f>
        <v>353790413.53999996</v>
      </c>
      <c r="D13" s="27">
        <v>22897494.25</v>
      </c>
      <c r="E13" s="27">
        <v>22657525.609999999</v>
      </c>
      <c r="F13" s="27">
        <v>29602356.899999999</v>
      </c>
      <c r="G13" s="27">
        <v>21796444.039999999</v>
      </c>
      <c r="H13" s="27">
        <v>24914933.719999999</v>
      </c>
      <c r="I13" s="27">
        <v>22967148.690000001</v>
      </c>
      <c r="J13" s="27">
        <v>23059637</v>
      </c>
      <c r="K13" s="27">
        <v>22771914.440000001</v>
      </c>
      <c r="L13" s="27">
        <v>27503407.129999999</v>
      </c>
      <c r="M13" s="27">
        <v>26997892.699999999</v>
      </c>
      <c r="N13" s="27"/>
      <c r="O13" s="27"/>
      <c r="P13" s="27">
        <f>+D13+E13+F13+G13+H13+I13+J13+K13+L13+M13+N13+O13</f>
        <v>245168754.47999996</v>
      </c>
    </row>
    <row r="14" spans="1:17" x14ac:dyDescent="0.25">
      <c r="A14" s="25" t="s">
        <v>25</v>
      </c>
      <c r="B14" s="26">
        <v>510600</v>
      </c>
      <c r="C14" s="27">
        <f t="shared" ref="C14:C16" si="1">+B14</f>
        <v>510600</v>
      </c>
      <c r="D14" s="27">
        <v>42550</v>
      </c>
      <c r="E14" s="28">
        <v>42550</v>
      </c>
      <c r="F14" s="27">
        <v>42550</v>
      </c>
      <c r="G14" s="27">
        <v>42550</v>
      </c>
      <c r="H14" s="27">
        <v>42550</v>
      </c>
      <c r="I14" s="27">
        <v>42550</v>
      </c>
      <c r="J14" s="27">
        <v>42550</v>
      </c>
      <c r="K14" s="27">
        <v>42550</v>
      </c>
      <c r="L14" s="27">
        <v>42550</v>
      </c>
      <c r="M14" s="27">
        <v>5700533.4500000002</v>
      </c>
      <c r="N14" s="27"/>
      <c r="O14" s="27"/>
      <c r="P14" s="27">
        <f t="shared" ref="P14:P37" si="2">+D14+E14+F14+G14+H14+I14+J14+K14+L14+M14+N14+O14</f>
        <v>6083483.4500000002</v>
      </c>
    </row>
    <row r="15" spans="1:17" x14ac:dyDescent="0.25">
      <c r="A15" s="25" t="s">
        <v>26</v>
      </c>
      <c r="B15" s="26">
        <v>1100000</v>
      </c>
      <c r="C15" s="27">
        <f t="shared" si="1"/>
        <v>1100000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/>
      <c r="O15" s="27"/>
      <c r="P15" s="27">
        <f t="shared" si="2"/>
        <v>0</v>
      </c>
      <c r="Q15" s="29"/>
    </row>
    <row r="16" spans="1:17" x14ac:dyDescent="0.25">
      <c r="A16" s="25" t="s">
        <v>27</v>
      </c>
      <c r="B16" s="26">
        <v>0</v>
      </c>
      <c r="C16" s="27">
        <f t="shared" si="1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/>
      <c r="O16" s="27"/>
      <c r="P16" s="27">
        <f t="shared" si="2"/>
        <v>0</v>
      </c>
    </row>
    <row r="17" spans="1:16" x14ac:dyDescent="0.25">
      <c r="A17" s="25" t="s">
        <v>28</v>
      </c>
      <c r="B17" s="26">
        <v>42990912</v>
      </c>
      <c r="C17" s="27">
        <f>+B17+239405.96+239734.33+45390.76</f>
        <v>43515443.049999997</v>
      </c>
      <c r="D17" s="27">
        <v>3514580.9</v>
      </c>
      <c r="E17" s="27">
        <v>3477814.89</v>
      </c>
      <c r="F17" s="27">
        <v>3461297.23</v>
      </c>
      <c r="G17" s="27">
        <v>3345184.65</v>
      </c>
      <c r="H17" s="27">
        <v>3656483.12</v>
      </c>
      <c r="I17" s="27">
        <v>3523971.63</v>
      </c>
      <c r="J17" s="27">
        <v>3538193.86</v>
      </c>
      <c r="K17" s="27">
        <v>3497267.85</v>
      </c>
      <c r="L17" s="27">
        <v>3599972.36</v>
      </c>
      <c r="M17" s="27">
        <v>4077976.56</v>
      </c>
      <c r="N17" s="27"/>
      <c r="O17" s="27"/>
      <c r="P17" s="27">
        <f t="shared" si="2"/>
        <v>35692743.049999997</v>
      </c>
    </row>
    <row r="18" spans="1:16" x14ac:dyDescent="0.25">
      <c r="A18" s="22" t="s">
        <v>29</v>
      </c>
      <c r="B18" s="23">
        <f>+B19+B20+B21+B22+B23+B24+B25+B26+B27</f>
        <v>39116000</v>
      </c>
      <c r="C18" s="23">
        <f>+C19+C20+C21+C22+C23+C24+C25+C26+C27</f>
        <v>48890400</v>
      </c>
      <c r="D18" s="23">
        <f t="shared" ref="D18:P18" si="3">+D19+D20+D21+D22+D23+D24+D25+D26+D27</f>
        <v>0</v>
      </c>
      <c r="E18" s="23">
        <f t="shared" si="3"/>
        <v>1513276.71</v>
      </c>
      <c r="F18" s="23">
        <f t="shared" si="3"/>
        <v>456000</v>
      </c>
      <c r="G18" s="23">
        <f t="shared" si="3"/>
        <v>1087133.43</v>
      </c>
      <c r="H18" s="23">
        <f t="shared" si="3"/>
        <v>2314562.33</v>
      </c>
      <c r="I18" s="23">
        <f t="shared" si="3"/>
        <v>2280329.46</v>
      </c>
      <c r="J18" s="23">
        <f t="shared" si="3"/>
        <v>1381284.28</v>
      </c>
      <c r="K18" s="23">
        <f t="shared" si="3"/>
        <v>38000</v>
      </c>
      <c r="L18" s="23">
        <f t="shared" si="3"/>
        <v>4629495.2</v>
      </c>
      <c r="M18" s="23">
        <f t="shared" si="3"/>
        <v>1799310.96</v>
      </c>
      <c r="N18" s="23">
        <f t="shared" si="3"/>
        <v>0</v>
      </c>
      <c r="O18" s="23">
        <f t="shared" si="3"/>
        <v>0</v>
      </c>
      <c r="P18" s="24">
        <f t="shared" si="3"/>
        <v>0</v>
      </c>
    </row>
    <row r="19" spans="1:16" x14ac:dyDescent="0.25">
      <c r="A19" s="25" t="s">
        <v>30</v>
      </c>
      <c r="B19" s="30">
        <v>4750000</v>
      </c>
      <c r="C19" s="27">
        <f>+B19</f>
        <v>4750000</v>
      </c>
      <c r="D19" s="27">
        <v>0</v>
      </c>
      <c r="E19" s="27">
        <v>477047.97</v>
      </c>
      <c r="F19" s="27">
        <v>0</v>
      </c>
      <c r="G19" s="27">
        <v>285519.43</v>
      </c>
      <c r="H19" s="27">
        <v>27952.35</v>
      </c>
      <c r="I19" s="27">
        <v>0</v>
      </c>
      <c r="J19" s="27">
        <v>748886.98</v>
      </c>
      <c r="K19" s="27">
        <v>0</v>
      </c>
      <c r="L19" s="27">
        <v>731014.06</v>
      </c>
      <c r="M19" s="27">
        <v>195904.7</v>
      </c>
      <c r="N19" s="27"/>
      <c r="O19" s="27"/>
      <c r="P19" s="27"/>
    </row>
    <row r="20" spans="1:16" x14ac:dyDescent="0.25">
      <c r="A20" s="25" t="s">
        <v>31</v>
      </c>
      <c r="B20" s="30">
        <v>4100000</v>
      </c>
      <c r="C20" s="27">
        <f t="shared" ref="C20:C36" si="4">+B20</f>
        <v>4100000</v>
      </c>
      <c r="D20" s="27">
        <v>0</v>
      </c>
      <c r="E20" s="27">
        <v>378500</v>
      </c>
      <c r="F20" s="27">
        <v>0</v>
      </c>
      <c r="G20" s="27">
        <v>175000</v>
      </c>
      <c r="H20" s="27">
        <v>350000</v>
      </c>
      <c r="I20" s="27">
        <v>24800</v>
      </c>
      <c r="J20" s="27">
        <v>188000</v>
      </c>
      <c r="K20" s="27">
        <v>0</v>
      </c>
      <c r="L20" s="27">
        <v>43000</v>
      </c>
      <c r="M20" s="27">
        <v>0</v>
      </c>
      <c r="N20" s="27"/>
      <c r="O20" s="27"/>
      <c r="P20" s="27"/>
    </row>
    <row r="21" spans="1:16" x14ac:dyDescent="0.25">
      <c r="A21" s="25" t="s">
        <v>32</v>
      </c>
      <c r="B21" s="30">
        <v>600000</v>
      </c>
      <c r="C21" s="27">
        <f t="shared" si="4"/>
        <v>600000</v>
      </c>
      <c r="D21" s="27">
        <v>0</v>
      </c>
      <c r="E21" s="27">
        <v>7350</v>
      </c>
      <c r="F21" s="27">
        <v>40650</v>
      </c>
      <c r="G21" s="27">
        <v>28600</v>
      </c>
      <c r="H21" s="27">
        <v>23950</v>
      </c>
      <c r="I21" s="27">
        <v>0</v>
      </c>
      <c r="J21" s="27">
        <v>48800</v>
      </c>
      <c r="K21" s="27">
        <v>38000</v>
      </c>
      <c r="L21" s="27">
        <v>19800</v>
      </c>
      <c r="M21" s="27">
        <v>28000</v>
      </c>
      <c r="N21" s="27"/>
      <c r="O21" s="27"/>
      <c r="P21" s="27"/>
    </row>
    <row r="22" spans="1:16" x14ac:dyDescent="0.25">
      <c r="A22" s="25" t="s">
        <v>33</v>
      </c>
      <c r="B22" s="30">
        <v>0</v>
      </c>
      <c r="C22" s="27">
        <f>+B22+1665000</f>
        <v>1665000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555000</v>
      </c>
      <c r="K22" s="27">
        <v>0</v>
      </c>
      <c r="L22" s="27">
        <v>185000</v>
      </c>
      <c r="M22" s="27">
        <v>185000</v>
      </c>
      <c r="N22" s="27"/>
      <c r="O22" s="27"/>
      <c r="P22" s="27"/>
    </row>
    <row r="23" spans="1:16" x14ac:dyDescent="0.25">
      <c r="A23" s="25" t="s">
        <v>34</v>
      </c>
      <c r="B23" s="30">
        <v>5950000</v>
      </c>
      <c r="C23" s="27">
        <f>+B23+1800000+1959400</f>
        <v>9709400</v>
      </c>
      <c r="D23" s="27">
        <v>0</v>
      </c>
      <c r="E23" s="27">
        <v>370000</v>
      </c>
      <c r="F23" s="27">
        <v>400350</v>
      </c>
      <c r="G23" s="27">
        <v>206240</v>
      </c>
      <c r="H23" s="27">
        <v>1480710</v>
      </c>
      <c r="I23" s="27">
        <v>575250</v>
      </c>
      <c r="J23" s="27">
        <v>-185000</v>
      </c>
      <c r="K23" s="27">
        <v>0</v>
      </c>
      <c r="L23" s="27">
        <v>790600</v>
      </c>
      <c r="M23" s="27">
        <v>1120150</v>
      </c>
      <c r="N23" s="27"/>
      <c r="O23" s="27"/>
      <c r="P23" s="27"/>
    </row>
    <row r="24" spans="1:16" x14ac:dyDescent="0.25">
      <c r="A24" s="25" t="s">
        <v>35</v>
      </c>
      <c r="B24" s="30">
        <v>2000000</v>
      </c>
      <c r="C24" s="27">
        <f t="shared" si="4"/>
        <v>2000000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20999.279999999999</v>
      </c>
      <c r="K24" s="27">
        <v>0</v>
      </c>
      <c r="L24" s="27">
        <v>0</v>
      </c>
      <c r="M24" s="27">
        <v>0</v>
      </c>
      <c r="N24" s="27"/>
      <c r="O24" s="27"/>
      <c r="P24" s="27"/>
    </row>
    <row r="25" spans="1:16" x14ac:dyDescent="0.25">
      <c r="A25" s="25" t="s">
        <v>36</v>
      </c>
      <c r="B25" s="30">
        <v>11966000</v>
      </c>
      <c r="C25" s="27">
        <f>+B25+1000000+3200000</f>
        <v>16166000</v>
      </c>
      <c r="D25" s="27">
        <v>0</v>
      </c>
      <c r="E25" s="27">
        <v>143993.95000000001</v>
      </c>
      <c r="F25" s="27">
        <v>0</v>
      </c>
      <c r="G25" s="27">
        <v>0</v>
      </c>
      <c r="H25" s="27">
        <v>89635.98</v>
      </c>
      <c r="I25" s="27">
        <v>285361.86</v>
      </c>
      <c r="J25" s="27">
        <v>50590.02</v>
      </c>
      <c r="K25" s="27">
        <v>0</v>
      </c>
      <c r="L25" s="27">
        <v>2647077.14</v>
      </c>
      <c r="M25" s="27">
        <v>240256.26</v>
      </c>
      <c r="N25" s="27"/>
      <c r="O25" s="27"/>
      <c r="P25" s="27"/>
    </row>
    <row r="26" spans="1:16" x14ac:dyDescent="0.25">
      <c r="A26" s="25" t="s">
        <v>37</v>
      </c>
      <c r="B26" s="30">
        <v>8950000</v>
      </c>
      <c r="C26" s="27">
        <f t="shared" si="4"/>
        <v>8950000</v>
      </c>
      <c r="D26" s="27">
        <v>0</v>
      </c>
      <c r="E26" s="27">
        <v>112135.08</v>
      </c>
      <c r="F26" s="27">
        <v>15000</v>
      </c>
      <c r="G26" s="27">
        <v>312714</v>
      </c>
      <c r="H26" s="27">
        <v>342314</v>
      </c>
      <c r="I26" s="27">
        <v>1394917.6</v>
      </c>
      <c r="J26" s="27">
        <v>-45992</v>
      </c>
      <c r="K26" s="27">
        <v>0</v>
      </c>
      <c r="L26" s="27">
        <v>15000</v>
      </c>
      <c r="M26" s="27">
        <v>30000</v>
      </c>
      <c r="N26" s="27"/>
      <c r="O26" s="27"/>
      <c r="P26" s="27"/>
    </row>
    <row r="27" spans="1:16" x14ac:dyDescent="0.25">
      <c r="A27" s="25" t="s">
        <v>38</v>
      </c>
      <c r="B27" s="30">
        <v>800000</v>
      </c>
      <c r="C27" s="27">
        <f>+B27+150000</f>
        <v>950000</v>
      </c>
      <c r="D27" s="27">
        <v>0</v>
      </c>
      <c r="E27" s="27">
        <v>24249.71</v>
      </c>
      <c r="F27" s="27">
        <v>0</v>
      </c>
      <c r="G27" s="27">
        <v>79060</v>
      </c>
      <c r="H27" s="27">
        <v>0</v>
      </c>
      <c r="I27" s="27">
        <v>0</v>
      </c>
      <c r="J27" s="27">
        <v>0</v>
      </c>
      <c r="K27" s="27">
        <v>0</v>
      </c>
      <c r="L27" s="27">
        <v>198004</v>
      </c>
      <c r="M27" s="27">
        <v>0</v>
      </c>
      <c r="N27" s="27"/>
      <c r="O27" s="27"/>
      <c r="P27" s="27"/>
    </row>
    <row r="28" spans="1:16" x14ac:dyDescent="0.25">
      <c r="A28" s="22" t="s">
        <v>39</v>
      </c>
      <c r="B28" s="23">
        <f>+B29+B30+B31+B32+B33+B34+B35+B36+B37</f>
        <v>269858945</v>
      </c>
      <c r="C28" s="23">
        <f>+C29+C30+C31+C32+C33+C34+C35+C36+C37</f>
        <v>270337215</v>
      </c>
      <c r="D28" s="23">
        <f t="shared" ref="D28:P28" si="5">+D29+D30+D31+D32+D33+D34+D35+D36+D37</f>
        <v>928300</v>
      </c>
      <c r="E28" s="23">
        <f t="shared" si="5"/>
        <v>22735957.919999998</v>
      </c>
      <c r="F28" s="23">
        <f t="shared" si="5"/>
        <v>5484095</v>
      </c>
      <c r="G28" s="23">
        <f t="shared" si="5"/>
        <v>8466280.1799999997</v>
      </c>
      <c r="H28" s="23">
        <f t="shared" si="5"/>
        <v>7824613.629999999</v>
      </c>
      <c r="I28" s="23">
        <f t="shared" si="5"/>
        <v>25973302.039999999</v>
      </c>
      <c r="J28" s="23">
        <f t="shared" si="5"/>
        <v>554569.30000000005</v>
      </c>
      <c r="K28" s="23">
        <f t="shared" si="5"/>
        <v>2606579.06</v>
      </c>
      <c r="L28" s="23">
        <f t="shared" si="5"/>
        <v>19809500.780000001</v>
      </c>
      <c r="M28" s="23">
        <f t="shared" si="5"/>
        <v>13237180.34</v>
      </c>
      <c r="N28" s="23">
        <f t="shared" si="5"/>
        <v>0</v>
      </c>
      <c r="O28" s="23">
        <f t="shared" si="5"/>
        <v>0</v>
      </c>
      <c r="P28" s="24">
        <f t="shared" si="5"/>
        <v>107620378.24999999</v>
      </c>
    </row>
    <row r="29" spans="1:16" x14ac:dyDescent="0.25">
      <c r="A29" s="25" t="s">
        <v>40</v>
      </c>
      <c r="B29" s="30">
        <v>15575000</v>
      </c>
      <c r="C29" s="27">
        <f>+B29+100000</f>
        <v>15675000</v>
      </c>
      <c r="D29" s="27">
        <v>0</v>
      </c>
      <c r="E29" s="27">
        <v>1512379.6</v>
      </c>
      <c r="F29" s="27">
        <v>821156.82</v>
      </c>
      <c r="G29" s="27">
        <v>0</v>
      </c>
      <c r="H29" s="27">
        <v>268937.82</v>
      </c>
      <c r="I29" s="27">
        <v>1535588.7</v>
      </c>
      <c r="J29" s="27">
        <v>0</v>
      </c>
      <c r="K29" s="27">
        <v>329926.25</v>
      </c>
      <c r="L29" s="27">
        <v>2057506.91</v>
      </c>
      <c r="M29" s="27">
        <v>2652508.2999999998</v>
      </c>
      <c r="N29" s="27"/>
      <c r="O29" s="27"/>
      <c r="P29" s="27">
        <f t="shared" si="2"/>
        <v>9178004.3999999985</v>
      </c>
    </row>
    <row r="30" spans="1:16" x14ac:dyDescent="0.25">
      <c r="A30" s="25" t="s">
        <v>41</v>
      </c>
      <c r="B30" s="30">
        <v>755000</v>
      </c>
      <c r="C30" s="27">
        <f>+B30+500000</f>
        <v>1255000</v>
      </c>
      <c r="D30" s="27">
        <v>0</v>
      </c>
      <c r="E30" s="27">
        <v>0</v>
      </c>
      <c r="F30" s="27">
        <v>0</v>
      </c>
      <c r="G30" s="27">
        <v>0</v>
      </c>
      <c r="H30" s="27">
        <v>283732.82</v>
      </c>
      <c r="I30" s="27">
        <v>71600</v>
      </c>
      <c r="J30" s="27">
        <v>0</v>
      </c>
      <c r="K30" s="27">
        <v>0</v>
      </c>
      <c r="L30" s="27">
        <v>0</v>
      </c>
      <c r="M30" s="27">
        <v>113280</v>
      </c>
      <c r="N30" s="27"/>
      <c r="O30" s="27"/>
      <c r="P30" s="27">
        <f t="shared" si="2"/>
        <v>468612.82</v>
      </c>
    </row>
    <row r="31" spans="1:16" x14ac:dyDescent="0.25">
      <c r="A31" s="25" t="s">
        <v>42</v>
      </c>
      <c r="B31" s="30">
        <v>18992345</v>
      </c>
      <c r="C31" s="27">
        <f t="shared" si="4"/>
        <v>18992345</v>
      </c>
      <c r="D31" s="27">
        <v>0</v>
      </c>
      <c r="E31" s="27">
        <v>79647.98</v>
      </c>
      <c r="F31" s="27">
        <v>0</v>
      </c>
      <c r="G31" s="27">
        <v>223604.1</v>
      </c>
      <c r="H31" s="27">
        <v>0</v>
      </c>
      <c r="I31" s="27">
        <v>1753332.59</v>
      </c>
      <c r="J31" s="27">
        <v>-58233</v>
      </c>
      <c r="K31" s="27">
        <v>121422</v>
      </c>
      <c r="L31" s="27">
        <v>58233</v>
      </c>
      <c r="M31" s="27">
        <v>92999.34</v>
      </c>
      <c r="N31" s="27"/>
      <c r="O31" s="27"/>
      <c r="P31" s="27">
        <f t="shared" si="2"/>
        <v>2271006.0099999998</v>
      </c>
    </row>
    <row r="32" spans="1:16" x14ac:dyDescent="0.25">
      <c r="A32" s="25" t="s">
        <v>43</v>
      </c>
      <c r="B32" s="30">
        <v>110000000</v>
      </c>
      <c r="C32" s="27">
        <f>+B32-12080000-3472000-18869730</f>
        <v>75578270</v>
      </c>
      <c r="D32" s="27">
        <v>0</v>
      </c>
      <c r="E32" s="27">
        <v>6151631.5099999998</v>
      </c>
      <c r="F32" s="27">
        <v>1039775</v>
      </c>
      <c r="G32" s="27">
        <v>2843813.26</v>
      </c>
      <c r="H32" s="27">
        <v>1831315.74</v>
      </c>
      <c r="I32" s="27">
        <v>7754938</v>
      </c>
      <c r="J32" s="27">
        <v>765000</v>
      </c>
      <c r="K32" s="27">
        <v>0</v>
      </c>
      <c r="L32" s="27">
        <v>5177112.28</v>
      </c>
      <c r="M32" s="27">
        <v>867369</v>
      </c>
      <c r="N32" s="27"/>
      <c r="O32" s="27"/>
      <c r="P32" s="27">
        <f t="shared" si="2"/>
        <v>26430954.789999999</v>
      </c>
    </row>
    <row r="33" spans="1:16" x14ac:dyDescent="0.25">
      <c r="A33" s="25" t="s">
        <v>44</v>
      </c>
      <c r="B33" s="30">
        <v>6235200</v>
      </c>
      <c r="C33" s="27">
        <f t="shared" si="4"/>
        <v>6235200</v>
      </c>
      <c r="D33" s="27">
        <v>0</v>
      </c>
      <c r="E33" s="27">
        <v>1291309.6299999999</v>
      </c>
      <c r="F33" s="27">
        <v>219260.47</v>
      </c>
      <c r="G33" s="27">
        <v>0</v>
      </c>
      <c r="H33" s="27">
        <v>453354.01</v>
      </c>
      <c r="I33" s="27">
        <v>779270.84</v>
      </c>
      <c r="J33" s="27">
        <v>-525572</v>
      </c>
      <c r="K33" s="27">
        <v>0</v>
      </c>
      <c r="L33" s="27">
        <v>367353.26</v>
      </c>
      <c r="M33" s="27">
        <v>0</v>
      </c>
      <c r="N33" s="27"/>
      <c r="O33" s="27"/>
      <c r="P33" s="27">
        <f t="shared" si="2"/>
        <v>2584976.21</v>
      </c>
    </row>
    <row r="34" spans="1:16" x14ac:dyDescent="0.25">
      <c r="A34" s="25" t="s">
        <v>45</v>
      </c>
      <c r="B34" s="30">
        <v>6621400</v>
      </c>
      <c r="C34" s="27">
        <f>+B34+400000</f>
        <v>7021400</v>
      </c>
      <c r="D34" s="27">
        <v>0</v>
      </c>
      <c r="E34" s="27">
        <v>66003.3</v>
      </c>
      <c r="F34" s="27">
        <v>0</v>
      </c>
      <c r="G34" s="27">
        <v>0</v>
      </c>
      <c r="H34" s="27">
        <v>2605</v>
      </c>
      <c r="I34" s="27">
        <v>141055</v>
      </c>
      <c r="J34" s="27">
        <v>0</v>
      </c>
      <c r="K34" s="27">
        <v>359465</v>
      </c>
      <c r="L34" s="27">
        <v>0</v>
      </c>
      <c r="M34" s="27">
        <v>0</v>
      </c>
      <c r="N34" s="27"/>
      <c r="O34" s="27"/>
      <c r="P34" s="27">
        <f t="shared" si="2"/>
        <v>569128.30000000005</v>
      </c>
    </row>
    <row r="35" spans="1:16" x14ac:dyDescent="0.25">
      <c r="A35" s="25" t="s">
        <v>46</v>
      </c>
      <c r="B35" s="30">
        <v>76730000</v>
      </c>
      <c r="C35" s="27">
        <f>+B35+6000000</f>
        <v>82730000</v>
      </c>
      <c r="D35" s="27">
        <v>928300</v>
      </c>
      <c r="E35" s="27">
        <v>5471835.8499999996</v>
      </c>
      <c r="F35" s="27">
        <v>2020265.51</v>
      </c>
      <c r="G35" s="27">
        <v>1458372.17</v>
      </c>
      <c r="H35" s="27">
        <v>3833613.81</v>
      </c>
      <c r="I35" s="27">
        <v>5556267.5099999998</v>
      </c>
      <c r="J35" s="27">
        <v>423964.32</v>
      </c>
      <c r="K35" s="27">
        <v>1111483.81</v>
      </c>
      <c r="L35" s="27">
        <v>5942191.2199999997</v>
      </c>
      <c r="M35" s="27">
        <v>5573724.9699999997</v>
      </c>
      <c r="N35" s="27"/>
      <c r="O35" s="27"/>
      <c r="P35" s="27">
        <f t="shared" si="2"/>
        <v>32320019.169999998</v>
      </c>
    </row>
    <row r="36" spans="1:16" x14ac:dyDescent="0.25">
      <c r="A36" s="25" t="s">
        <v>47</v>
      </c>
      <c r="B36" s="30">
        <v>0</v>
      </c>
      <c r="C36" s="27">
        <f t="shared" si="4"/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/>
      <c r="O36" s="27"/>
      <c r="P36" s="27">
        <f t="shared" si="2"/>
        <v>0</v>
      </c>
    </row>
    <row r="37" spans="1:16" x14ac:dyDescent="0.25">
      <c r="A37" s="25" t="s">
        <v>48</v>
      </c>
      <c r="B37" s="30">
        <v>34950000</v>
      </c>
      <c r="C37" s="27">
        <f>+B37+3000000+24900000</f>
        <v>62850000</v>
      </c>
      <c r="D37" s="27">
        <v>0</v>
      </c>
      <c r="E37" s="27">
        <v>8163150.0499999998</v>
      </c>
      <c r="F37" s="27">
        <v>1383637.2</v>
      </c>
      <c r="G37" s="27">
        <v>3940490.65</v>
      </c>
      <c r="H37" s="27">
        <v>1151054.43</v>
      </c>
      <c r="I37" s="27">
        <v>8381249.4000000004</v>
      </c>
      <c r="J37" s="27">
        <v>-50590.02</v>
      </c>
      <c r="K37" s="27">
        <v>684282</v>
      </c>
      <c r="L37" s="27">
        <v>6207104.1100000003</v>
      </c>
      <c r="M37" s="27">
        <v>3937298.73</v>
      </c>
      <c r="N37" s="27"/>
      <c r="O37" s="27"/>
      <c r="P37" s="27">
        <f t="shared" si="2"/>
        <v>33797676.549999997</v>
      </c>
    </row>
    <row r="38" spans="1:16" x14ac:dyDescent="0.25">
      <c r="A38" s="22" t="s">
        <v>49</v>
      </c>
      <c r="B38" s="23">
        <f>+B39+B40+B41+B42+B43+B44+B45+B46</f>
        <v>900000</v>
      </c>
      <c r="C38" s="23">
        <f>+C39+C40+C41+C42+C43+C44+C45+C46</f>
        <v>900000</v>
      </c>
      <c r="D38" s="23">
        <f t="shared" ref="D38:P38" si="6">+D39+D40+D41+D42+D43+D44+D45+D46</f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4">
        <f t="shared" si="6"/>
        <v>0</v>
      </c>
    </row>
    <row r="39" spans="1:16" x14ac:dyDescent="0.25">
      <c r="A39" s="25" t="s">
        <v>50</v>
      </c>
      <c r="B39" s="30">
        <v>900000</v>
      </c>
      <c r="C39" s="27">
        <f t="shared" ref="C39" si="7">+B39</f>
        <v>900000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/>
      <c r="O39" s="27"/>
    </row>
    <row r="40" spans="1:16" x14ac:dyDescent="0.25">
      <c r="A40" s="25" t="s">
        <v>51</v>
      </c>
      <c r="N40" s="27"/>
      <c r="O40" s="27"/>
    </row>
    <row r="41" spans="1:16" x14ac:dyDescent="0.25">
      <c r="A41" s="25" t="s">
        <v>52</v>
      </c>
      <c r="N41" s="27"/>
      <c r="O41" s="27"/>
    </row>
    <row r="42" spans="1:16" x14ac:dyDescent="0.25">
      <c r="A42" s="25" t="s">
        <v>53</v>
      </c>
      <c r="N42" s="27"/>
      <c r="O42" s="27"/>
    </row>
    <row r="43" spans="1:16" x14ac:dyDescent="0.25">
      <c r="A43" s="25" t="s">
        <v>54</v>
      </c>
      <c r="N43" s="27"/>
      <c r="O43" s="27"/>
    </row>
    <row r="44" spans="1:16" x14ac:dyDescent="0.25">
      <c r="A44" s="25" t="s">
        <v>55</v>
      </c>
      <c r="N44" s="27"/>
      <c r="O44" s="27"/>
    </row>
    <row r="45" spans="1:16" x14ac:dyDescent="0.25">
      <c r="A45" s="25" t="s">
        <v>56</v>
      </c>
      <c r="N45" s="27"/>
      <c r="O45" s="27"/>
    </row>
    <row r="46" spans="1:16" x14ac:dyDescent="0.25">
      <c r="A46" s="25" t="s">
        <v>57</v>
      </c>
      <c r="N46" s="27"/>
      <c r="O46" s="27"/>
    </row>
    <row r="47" spans="1:16" x14ac:dyDescent="0.25">
      <c r="A47" s="22" t="s">
        <v>58</v>
      </c>
      <c r="B47" s="23"/>
      <c r="C47" s="23"/>
      <c r="N47" s="27"/>
      <c r="O47" s="27"/>
    </row>
    <row r="48" spans="1:16" x14ac:dyDescent="0.25">
      <c r="A48" s="25" t="s">
        <v>59</v>
      </c>
      <c r="N48" s="27"/>
      <c r="O48" s="27"/>
    </row>
    <row r="49" spans="1:16" x14ac:dyDescent="0.25">
      <c r="A49" s="25" t="s">
        <v>60</v>
      </c>
      <c r="N49" s="27"/>
      <c r="O49" s="27"/>
    </row>
    <row r="50" spans="1:16" x14ac:dyDescent="0.25">
      <c r="A50" s="25" t="s">
        <v>61</v>
      </c>
      <c r="N50" s="27"/>
      <c r="O50" s="27"/>
    </row>
    <row r="51" spans="1:16" x14ac:dyDescent="0.25">
      <c r="A51" s="25" t="s">
        <v>62</v>
      </c>
      <c r="N51" s="27"/>
      <c r="O51" s="27"/>
    </row>
    <row r="52" spans="1:16" x14ac:dyDescent="0.25">
      <c r="A52" s="25" t="s">
        <v>63</v>
      </c>
      <c r="N52" s="27"/>
      <c r="O52" s="27"/>
    </row>
    <row r="53" spans="1:16" x14ac:dyDescent="0.25">
      <c r="A53" s="25" t="s">
        <v>64</v>
      </c>
      <c r="N53" s="27"/>
      <c r="O53" s="27"/>
    </row>
    <row r="54" spans="1:16" x14ac:dyDescent="0.25">
      <c r="A54" s="22" t="s">
        <v>65</v>
      </c>
      <c r="B54" s="23">
        <f>+B55+B56+B57+B58+B59+B60+B61+B62+B63</f>
        <v>65864370</v>
      </c>
      <c r="C54" s="23">
        <f>+C55+C56+C57+C58+C59+C60+C61+C62+C63</f>
        <v>55431700</v>
      </c>
      <c r="D54" s="23">
        <f t="shared" ref="D54:P54" si="8">+D55+D56+D57+D58+D59+D60+D61+D62+D63</f>
        <v>0</v>
      </c>
      <c r="E54" s="23">
        <f t="shared" si="8"/>
        <v>0</v>
      </c>
      <c r="F54" s="23">
        <f t="shared" si="8"/>
        <v>0</v>
      </c>
      <c r="G54" s="23">
        <f t="shared" si="8"/>
        <v>0</v>
      </c>
      <c r="H54" s="23">
        <f t="shared" si="8"/>
        <v>986138.6</v>
      </c>
      <c r="I54" s="23">
        <f t="shared" si="8"/>
        <v>251835.6</v>
      </c>
      <c r="J54" s="23">
        <f t="shared" si="8"/>
        <v>-136384.4</v>
      </c>
      <c r="K54" s="23">
        <f t="shared" si="8"/>
        <v>0</v>
      </c>
      <c r="L54" s="23">
        <f t="shared" si="8"/>
        <v>1104519.6000000001</v>
      </c>
      <c r="M54" s="23">
        <f t="shared" si="8"/>
        <v>0</v>
      </c>
      <c r="N54" s="23">
        <f t="shared" si="8"/>
        <v>0</v>
      </c>
      <c r="O54" s="23">
        <f t="shared" si="8"/>
        <v>0</v>
      </c>
      <c r="P54" s="24">
        <f t="shared" si="8"/>
        <v>2206109.4000000004</v>
      </c>
    </row>
    <row r="55" spans="1:16" x14ac:dyDescent="0.25">
      <c r="A55" s="25" t="s">
        <v>66</v>
      </c>
      <c r="B55" s="30">
        <v>11034500</v>
      </c>
      <c r="C55" s="27">
        <f>+B55+3000000</f>
        <v>14034500</v>
      </c>
      <c r="D55" s="27">
        <v>0</v>
      </c>
      <c r="E55" s="27">
        <v>0</v>
      </c>
      <c r="F55" s="27">
        <v>0</v>
      </c>
      <c r="G55" s="27">
        <v>0</v>
      </c>
      <c r="H55" s="27">
        <v>886064.22</v>
      </c>
      <c r="I55" s="27">
        <v>105551</v>
      </c>
      <c r="J55" s="27">
        <v>0</v>
      </c>
      <c r="K55" s="27">
        <v>0</v>
      </c>
      <c r="L55" s="27">
        <v>0</v>
      </c>
      <c r="M55" s="27">
        <v>0</v>
      </c>
      <c r="N55" s="27"/>
      <c r="O55" s="27"/>
      <c r="P55" s="27">
        <f t="shared" ref="P55:P63" si="9">+D55+E55+F55+G55+H55+I55+J55+K55+L55+M55+N55+O55</f>
        <v>991615.22</v>
      </c>
    </row>
    <row r="56" spans="1:16" x14ac:dyDescent="0.25">
      <c r="A56" s="25" t="s">
        <v>67</v>
      </c>
      <c r="B56" s="30">
        <v>200000</v>
      </c>
      <c r="C56" s="27">
        <f>+B56+90000</f>
        <v>290000</v>
      </c>
      <c r="D56" s="27">
        <v>0</v>
      </c>
      <c r="E56" s="27">
        <f>+E55</f>
        <v>0</v>
      </c>
      <c r="F56" s="27">
        <f>+F55</f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/>
      <c r="O56" s="27"/>
      <c r="P56" s="27">
        <f t="shared" si="9"/>
        <v>0</v>
      </c>
    </row>
    <row r="57" spans="1:16" x14ac:dyDescent="0.25">
      <c r="A57" s="25" t="s">
        <v>68</v>
      </c>
      <c r="B57" s="30">
        <v>33975200</v>
      </c>
      <c r="C57" s="27">
        <f t="shared" ref="C57:C62" si="10">+B57</f>
        <v>33975200</v>
      </c>
      <c r="D57" s="27">
        <v>0</v>
      </c>
      <c r="E57" s="27">
        <f t="shared" ref="E57:F63" si="11">+E56</f>
        <v>0</v>
      </c>
      <c r="F57" s="27">
        <f t="shared" si="11"/>
        <v>0</v>
      </c>
      <c r="G57" s="27">
        <v>0</v>
      </c>
      <c r="H57" s="27">
        <v>100074.38</v>
      </c>
      <c r="I57" s="27">
        <v>0</v>
      </c>
      <c r="J57" s="27">
        <v>0</v>
      </c>
      <c r="K57" s="27">
        <v>0</v>
      </c>
      <c r="L57" s="27">
        <v>1073249.6000000001</v>
      </c>
      <c r="M57" s="27">
        <v>0</v>
      </c>
      <c r="N57" s="27"/>
      <c r="O57" s="27"/>
      <c r="P57" s="27">
        <f t="shared" si="9"/>
        <v>1173323.98</v>
      </c>
    </row>
    <row r="58" spans="1:16" x14ac:dyDescent="0.25">
      <c r="A58" s="25" t="s">
        <v>69</v>
      </c>
      <c r="B58" s="30">
        <v>3500000</v>
      </c>
      <c r="C58" s="27">
        <f t="shared" si="10"/>
        <v>3500000</v>
      </c>
      <c r="D58" s="27">
        <v>0</v>
      </c>
      <c r="E58" s="27">
        <f t="shared" si="11"/>
        <v>0</v>
      </c>
      <c r="F58" s="27">
        <f t="shared" si="11"/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/>
      <c r="O58" s="27"/>
      <c r="P58" s="27">
        <f t="shared" si="9"/>
        <v>0</v>
      </c>
    </row>
    <row r="59" spans="1:16" x14ac:dyDescent="0.25">
      <c r="A59" s="25" t="s">
        <v>70</v>
      </c>
      <c r="B59" s="30">
        <v>3600000</v>
      </c>
      <c r="C59" s="27">
        <f>+B59+32000</f>
        <v>3632000</v>
      </c>
      <c r="D59" s="27">
        <v>0</v>
      </c>
      <c r="E59" s="27">
        <f t="shared" si="11"/>
        <v>0</v>
      </c>
      <c r="F59" s="27">
        <f t="shared" si="11"/>
        <v>0</v>
      </c>
      <c r="G59" s="27">
        <v>0</v>
      </c>
      <c r="H59" s="27">
        <v>0</v>
      </c>
      <c r="I59" s="27">
        <v>146284.6</v>
      </c>
      <c r="J59" s="27">
        <v>-136384.4</v>
      </c>
      <c r="K59" s="27">
        <v>0</v>
      </c>
      <c r="L59" s="27">
        <v>31270</v>
      </c>
      <c r="M59" s="27">
        <v>0</v>
      </c>
      <c r="N59" s="27"/>
      <c r="O59" s="27"/>
      <c r="P59" s="27">
        <f t="shared" si="9"/>
        <v>41170.200000000012</v>
      </c>
    </row>
    <row r="60" spans="1:16" x14ac:dyDescent="0.25">
      <c r="A60" s="25" t="s">
        <v>71</v>
      </c>
      <c r="B60" s="30">
        <v>0</v>
      </c>
      <c r="C60" s="27">
        <f t="shared" si="10"/>
        <v>0</v>
      </c>
      <c r="D60" s="27">
        <v>0</v>
      </c>
      <c r="E60" s="27">
        <f t="shared" si="11"/>
        <v>0</v>
      </c>
      <c r="F60" s="27">
        <f t="shared" si="11"/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/>
      <c r="O60" s="27"/>
      <c r="P60" s="27">
        <f t="shared" si="9"/>
        <v>0</v>
      </c>
    </row>
    <row r="61" spans="1:16" x14ac:dyDescent="0.25">
      <c r="A61" s="25" t="s">
        <v>72</v>
      </c>
      <c r="B61" s="30">
        <v>0</v>
      </c>
      <c r="C61" s="27">
        <f t="shared" si="10"/>
        <v>0</v>
      </c>
      <c r="D61" s="27">
        <v>0</v>
      </c>
      <c r="E61" s="27">
        <f t="shared" si="11"/>
        <v>0</v>
      </c>
      <c r="F61" s="27">
        <f t="shared" si="11"/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/>
      <c r="O61" s="27"/>
      <c r="P61" s="27">
        <f t="shared" si="9"/>
        <v>0</v>
      </c>
    </row>
    <row r="62" spans="1:16" x14ac:dyDescent="0.25">
      <c r="A62" s="25" t="s">
        <v>73</v>
      </c>
      <c r="B62" s="30">
        <v>0</v>
      </c>
      <c r="C62" s="27">
        <f t="shared" si="10"/>
        <v>0</v>
      </c>
      <c r="D62" s="27">
        <v>0</v>
      </c>
      <c r="E62" s="27">
        <f t="shared" si="11"/>
        <v>0</v>
      </c>
      <c r="F62" s="27">
        <f t="shared" si="11"/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/>
      <c r="O62" s="27"/>
      <c r="P62" s="27">
        <f t="shared" si="9"/>
        <v>0</v>
      </c>
    </row>
    <row r="63" spans="1:16" x14ac:dyDescent="0.25">
      <c r="A63" s="25" t="s">
        <v>74</v>
      </c>
      <c r="B63" s="31">
        <v>13554670</v>
      </c>
      <c r="C63" s="27">
        <f>+B63-13554670</f>
        <v>0</v>
      </c>
      <c r="D63" s="27">
        <v>0</v>
      </c>
      <c r="E63" s="27">
        <f t="shared" si="11"/>
        <v>0</v>
      </c>
      <c r="F63" s="27">
        <f t="shared" si="11"/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/>
      <c r="O63" s="27"/>
      <c r="P63" s="27">
        <f t="shared" si="9"/>
        <v>0</v>
      </c>
    </row>
    <row r="64" spans="1:16" x14ac:dyDescent="0.25">
      <c r="A64" s="22" t="s">
        <v>75</v>
      </c>
      <c r="B64" s="23"/>
      <c r="C64" s="23"/>
      <c r="N64" s="27"/>
      <c r="O64" s="27"/>
    </row>
    <row r="65" spans="1:16" x14ac:dyDescent="0.25">
      <c r="A65" s="25" t="s">
        <v>76</v>
      </c>
      <c r="N65" s="27"/>
      <c r="O65" s="27"/>
    </row>
    <row r="66" spans="1:16" x14ac:dyDescent="0.25">
      <c r="A66" s="25" t="s">
        <v>77</v>
      </c>
      <c r="N66" s="27"/>
      <c r="O66" s="27"/>
    </row>
    <row r="67" spans="1:16" x14ac:dyDescent="0.25">
      <c r="A67" s="25" t="s">
        <v>78</v>
      </c>
      <c r="N67" s="27"/>
      <c r="O67" s="27"/>
    </row>
    <row r="68" spans="1:16" x14ac:dyDescent="0.25">
      <c r="A68" s="25" t="s">
        <v>79</v>
      </c>
      <c r="N68" s="27"/>
      <c r="O68" s="27"/>
    </row>
    <row r="69" spans="1:16" x14ac:dyDescent="0.25">
      <c r="A69" s="22" t="s">
        <v>80</v>
      </c>
      <c r="B69" s="23"/>
      <c r="C69" s="23"/>
      <c r="N69" s="27"/>
      <c r="O69" s="27"/>
    </row>
    <row r="70" spans="1:16" x14ac:dyDescent="0.25">
      <c r="A70" s="25" t="s">
        <v>81</v>
      </c>
      <c r="N70" s="27"/>
      <c r="O70" s="27"/>
    </row>
    <row r="71" spans="1:16" x14ac:dyDescent="0.25">
      <c r="A71" s="25" t="s">
        <v>82</v>
      </c>
      <c r="N71" s="27"/>
      <c r="O71" s="27"/>
    </row>
    <row r="72" spans="1:16" x14ac:dyDescent="0.25">
      <c r="A72" s="22" t="s">
        <v>83</v>
      </c>
      <c r="B72" s="23"/>
      <c r="C72" s="23"/>
      <c r="N72" s="27"/>
      <c r="O72" s="27"/>
    </row>
    <row r="73" spans="1:16" x14ac:dyDescent="0.25">
      <c r="A73" s="25" t="s">
        <v>84</v>
      </c>
      <c r="N73" s="27"/>
      <c r="O73" s="27"/>
    </row>
    <row r="74" spans="1:16" x14ac:dyDescent="0.25">
      <c r="A74" s="25" t="s">
        <v>85</v>
      </c>
      <c r="N74" s="27"/>
      <c r="O74" s="27"/>
    </row>
    <row r="75" spans="1:16" x14ac:dyDescent="0.25">
      <c r="A75" s="25" t="s">
        <v>86</v>
      </c>
      <c r="N75" s="27"/>
      <c r="O75" s="27"/>
    </row>
    <row r="76" spans="1:16" x14ac:dyDescent="0.25">
      <c r="A76" s="19" t="s">
        <v>87</v>
      </c>
      <c r="B76" s="20">
        <f>+B54+B38+B28+B18+B12</f>
        <v>770258960</v>
      </c>
      <c r="C76" s="20">
        <f>+C54+C38+C28+C18+C12</f>
        <v>774475771.58999991</v>
      </c>
      <c r="D76" s="20">
        <f t="shared" ref="D76:P76" si="12">+D54+D38+D28+D18+D12</f>
        <v>27382925.149999999</v>
      </c>
      <c r="E76" s="20">
        <f t="shared" si="12"/>
        <v>50427125.129999995</v>
      </c>
      <c r="F76" s="20">
        <f t="shared" si="12"/>
        <v>39046299.129999995</v>
      </c>
      <c r="G76" s="20">
        <f t="shared" si="12"/>
        <v>34737592.299999997</v>
      </c>
      <c r="H76" s="20">
        <f t="shared" si="12"/>
        <v>39739281.399999999</v>
      </c>
      <c r="I76" s="20">
        <f t="shared" si="12"/>
        <v>55039137.420000002</v>
      </c>
      <c r="J76" s="20">
        <f t="shared" si="12"/>
        <v>28439850.039999999</v>
      </c>
      <c r="K76" s="20">
        <f t="shared" si="12"/>
        <v>28956311.350000001</v>
      </c>
      <c r="L76" s="20">
        <f t="shared" si="12"/>
        <v>56689445.07</v>
      </c>
      <c r="M76" s="20">
        <f t="shared" si="12"/>
        <v>51812894.010000005</v>
      </c>
      <c r="N76" s="20">
        <f t="shared" si="12"/>
        <v>0</v>
      </c>
      <c r="O76" s="20">
        <f t="shared" si="12"/>
        <v>0</v>
      </c>
      <c r="P76" s="32">
        <f t="shared" si="12"/>
        <v>396771468.62999994</v>
      </c>
    </row>
    <row r="77" spans="1:16" x14ac:dyDescent="0.25">
      <c r="A77" s="22" t="s">
        <v>88</v>
      </c>
      <c r="B77" s="23"/>
      <c r="C77" s="23"/>
    </row>
    <row r="78" spans="1:16" x14ac:dyDescent="0.25">
      <c r="A78" s="25" t="s">
        <v>89</v>
      </c>
    </row>
    <row r="79" spans="1:16" x14ac:dyDescent="0.25">
      <c r="A79" s="25" t="s">
        <v>90</v>
      </c>
    </row>
    <row r="80" spans="1:16" x14ac:dyDescent="0.25">
      <c r="A80" s="22" t="s">
        <v>91</v>
      </c>
      <c r="B80" s="23"/>
      <c r="C80" s="23"/>
    </row>
    <row r="81" spans="1:16" x14ac:dyDescent="0.25">
      <c r="A81" s="25" t="s">
        <v>92</v>
      </c>
    </row>
    <row r="82" spans="1:16" x14ac:dyDescent="0.25">
      <c r="A82" s="25" t="s">
        <v>93</v>
      </c>
    </row>
    <row r="83" spans="1:16" x14ac:dyDescent="0.25">
      <c r="A83" s="22" t="s">
        <v>94</v>
      </c>
      <c r="B83" s="23"/>
      <c r="C83" s="23"/>
    </row>
    <row r="84" spans="1:16" x14ac:dyDescent="0.25">
      <c r="A84" s="25" t="s">
        <v>95</v>
      </c>
    </row>
    <row r="85" spans="1:16" x14ac:dyDescent="0.25">
      <c r="A85" s="33" t="s">
        <v>96</v>
      </c>
      <c r="B85" s="34">
        <f>+B76</f>
        <v>770258960</v>
      </c>
      <c r="C85" s="34">
        <f t="shared" ref="C85:P85" si="13">+C76</f>
        <v>774475771.58999991</v>
      </c>
      <c r="D85" s="34">
        <f t="shared" si="13"/>
        <v>27382925.149999999</v>
      </c>
      <c r="E85" s="34">
        <f t="shared" si="13"/>
        <v>50427125.129999995</v>
      </c>
      <c r="F85" s="34">
        <f t="shared" si="13"/>
        <v>39046299.129999995</v>
      </c>
      <c r="G85" s="34">
        <f t="shared" si="13"/>
        <v>34737592.299999997</v>
      </c>
      <c r="H85" s="34">
        <f t="shared" si="13"/>
        <v>39739281.399999999</v>
      </c>
      <c r="I85" s="34">
        <f t="shared" si="13"/>
        <v>55039137.420000002</v>
      </c>
      <c r="J85" s="34">
        <f t="shared" si="13"/>
        <v>28439850.039999999</v>
      </c>
      <c r="K85" s="34">
        <f t="shared" si="13"/>
        <v>28956311.350000001</v>
      </c>
      <c r="L85" s="34">
        <f t="shared" si="13"/>
        <v>56689445.07</v>
      </c>
      <c r="M85" s="34">
        <f t="shared" si="13"/>
        <v>51812894.010000005</v>
      </c>
      <c r="N85" s="35">
        <f t="shared" si="13"/>
        <v>0</v>
      </c>
      <c r="O85" s="36">
        <f t="shared" si="13"/>
        <v>0</v>
      </c>
      <c r="P85" s="36">
        <f t="shared" si="13"/>
        <v>396771468.62999994</v>
      </c>
    </row>
    <row r="86" spans="1:16" ht="15.75" thickBot="1" x14ac:dyDescent="0.3">
      <c r="I86" s="37"/>
      <c r="J86" s="37"/>
    </row>
    <row r="87" spans="1:16" ht="15.75" thickBot="1" x14ac:dyDescent="0.3">
      <c r="A87" s="38" t="s">
        <v>97</v>
      </c>
      <c r="I87" s="37"/>
    </row>
    <row r="88" spans="1:16" ht="30.75" thickBot="1" x14ac:dyDescent="0.3">
      <c r="A88" s="39" t="s">
        <v>98</v>
      </c>
      <c r="I88" s="37"/>
    </row>
    <row r="89" spans="1:16" ht="60.75" thickBot="1" x14ac:dyDescent="0.3">
      <c r="A89" s="40" t="s">
        <v>99</v>
      </c>
    </row>
  </sheetData>
  <mergeCells count="9"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ageMargins left="0.7" right="0.7" top="0.75" bottom="0.75" header="0.3" footer="0.3"/>
  <pageSetup scale="4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2022-11-02T18:50:14Z</cp:lastPrinted>
  <dcterms:created xsi:type="dcterms:W3CDTF">2022-11-02T18:47:37Z</dcterms:created>
  <dcterms:modified xsi:type="dcterms:W3CDTF">2022-11-02T18:52:46Z</dcterms:modified>
</cp:coreProperties>
</file>