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N36" i="1" l="1"/>
  <c r="N241" i="1" l="1"/>
  <c r="N315" i="1" l="1"/>
  <c r="N283" i="1"/>
  <c r="N451" i="1" l="1"/>
  <c r="N448" i="1"/>
  <c r="N444" i="1"/>
  <c r="N440" i="1"/>
  <c r="N438" i="1"/>
  <c r="N417" i="1"/>
  <c r="N415" i="1"/>
  <c r="N413" i="1"/>
  <c r="N411" i="1"/>
  <c r="N426" i="1"/>
  <c r="N424" i="1"/>
  <c r="N422" i="1"/>
  <c r="N420" i="1"/>
  <c r="N408" i="1"/>
  <c r="N400" i="1"/>
  <c r="N402" i="1"/>
  <c r="N404" i="1"/>
  <c r="N406" i="1"/>
  <c r="N266" i="1"/>
  <c r="N255" i="1"/>
  <c r="N257" i="1"/>
  <c r="N259" i="1"/>
  <c r="N261" i="1"/>
  <c r="N263" i="1"/>
  <c r="N228" i="1"/>
  <c r="N145" i="1"/>
  <c r="N147" i="1"/>
  <c r="N100" i="1"/>
  <c r="N91" i="1"/>
  <c r="N81" i="1"/>
  <c r="N105" i="1"/>
  <c r="N85" i="1"/>
  <c r="N89" i="1"/>
  <c r="N93" i="1"/>
  <c r="N87" i="1"/>
  <c r="N75" i="1"/>
  <c r="N410" i="1" l="1"/>
  <c r="N419" i="1"/>
  <c r="N399" i="1"/>
  <c r="N254" i="1"/>
  <c r="O510" i="1"/>
  <c r="O511" i="1"/>
  <c r="N433" i="1" l="1"/>
  <c r="N431" i="1"/>
  <c r="N429" i="1"/>
  <c r="N339" i="1"/>
  <c r="N343" i="1"/>
  <c r="N335" i="1"/>
  <c r="N331" i="1"/>
  <c r="N329" i="1"/>
  <c r="N327" i="1"/>
  <c r="N234" i="1"/>
  <c r="N232" i="1"/>
  <c r="N225" i="1" l="1"/>
  <c r="N219" i="1"/>
  <c r="N221" i="1"/>
  <c r="N208" i="1"/>
  <c r="N204" i="1"/>
  <c r="N197" i="1"/>
  <c r="N188" i="1"/>
  <c r="N186" i="1"/>
  <c r="N184" i="1"/>
  <c r="N180" i="1"/>
  <c r="N177" i="1"/>
  <c r="N170" i="1"/>
  <c r="N162" i="1"/>
  <c r="N159" i="1"/>
  <c r="N157" i="1"/>
  <c r="N155" i="1"/>
  <c r="N153" i="1"/>
  <c r="N143" i="1"/>
  <c r="N138" i="1"/>
  <c r="N136" i="1"/>
  <c r="N126" i="1"/>
  <c r="N124" i="1"/>
  <c r="N122" i="1"/>
  <c r="N115" i="1"/>
  <c r="N113" i="1"/>
  <c r="N95" i="1"/>
  <c r="N98" i="1"/>
  <c r="N108" i="1"/>
  <c r="N103" i="1"/>
  <c r="N69" i="1"/>
  <c r="N60" i="1"/>
  <c r="N46" i="1"/>
  <c r="N17" i="1"/>
  <c r="N84" i="1" l="1"/>
  <c r="N161" i="1"/>
  <c r="N107" i="1"/>
  <c r="N102" i="1"/>
  <c r="N43" i="1"/>
  <c r="N446" i="1" l="1"/>
  <c r="N442" i="1"/>
  <c r="N435" i="1" l="1"/>
  <c r="N325" i="1"/>
  <c r="N319" i="1"/>
  <c r="N317" i="1"/>
  <c r="N302" i="1"/>
  <c r="N294" i="1"/>
  <c r="N276" i="1"/>
  <c r="N265" i="1" s="1"/>
  <c r="N250" i="1"/>
  <c r="N237" i="1"/>
  <c r="N182" i="1"/>
  <c r="N140" i="1"/>
  <c r="N132" i="1"/>
  <c r="N117" i="1"/>
  <c r="N398" i="1" l="1"/>
  <c r="N314" i="1"/>
  <c r="N293" i="1"/>
  <c r="N249" i="1"/>
  <c r="N121" i="1"/>
  <c r="N79" i="1"/>
  <c r="N77" i="1"/>
  <c r="N74" i="1" l="1"/>
  <c r="N34" i="1"/>
  <c r="N246" i="1" l="1"/>
  <c r="N243" i="1"/>
  <c r="N239" i="1"/>
  <c r="N230" i="1"/>
  <c r="N216" i="1"/>
  <c r="N192" i="1"/>
  <c r="N179" i="1" s="1"/>
  <c r="N152" i="1"/>
  <c r="N151" i="1" s="1"/>
  <c r="N142" i="1" s="1"/>
  <c r="N119" i="1"/>
  <c r="N67" i="1"/>
  <c r="N64" i="1"/>
  <c r="N63" i="1" s="1"/>
  <c r="N59" i="1" s="1"/>
  <c r="N41" i="1"/>
  <c r="N29" i="1"/>
  <c r="N236" i="1" l="1"/>
  <c r="N215" i="1"/>
  <c r="N112" i="1"/>
  <c r="N66" i="1"/>
  <c r="N24" i="1"/>
  <c r="N16" i="1" l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O474" i="1" s="1"/>
  <c r="M475" i="1"/>
  <c r="O475" i="1" s="1"/>
  <c r="M477" i="1"/>
  <c r="O477" i="1" s="1"/>
  <c r="M479" i="1"/>
  <c r="O479" i="1" s="1"/>
  <c r="M481" i="1"/>
  <c r="O481" i="1" s="1"/>
  <c r="M482" i="1"/>
  <c r="O482" i="1" s="1"/>
  <c r="M493" i="1"/>
  <c r="O493" i="1" s="1"/>
  <c r="M506" i="1"/>
  <c r="O506" i="1" s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7" i="1"/>
  <c r="J63" i="1"/>
  <c r="J60" i="1"/>
  <c r="J57" i="1"/>
  <c r="J46" i="1"/>
  <c r="J44" i="1"/>
  <c r="J41" i="1"/>
  <c r="J36" i="1"/>
  <c r="J34" i="1"/>
  <c r="J32" i="1"/>
  <c r="J24" i="1"/>
  <c r="J17" i="1"/>
  <c r="M15" i="1"/>
  <c r="M16" i="1"/>
  <c r="M17" i="1"/>
  <c r="O17" i="1" s="1"/>
  <c r="M24" i="1"/>
  <c r="O24" i="1" s="1"/>
  <c r="M32" i="1"/>
  <c r="O32" i="1" s="1"/>
  <c r="M34" i="1"/>
  <c r="O34" i="1" s="1"/>
  <c r="M36" i="1"/>
  <c r="O36" i="1" s="1"/>
  <c r="M41" i="1"/>
  <c r="O41" i="1" s="1"/>
  <c r="M43" i="1"/>
  <c r="O43" i="1" s="1"/>
  <c r="M44" i="1"/>
  <c r="O44" i="1" s="1"/>
  <c r="M46" i="1"/>
  <c r="O46" i="1" s="1"/>
  <c r="M47" i="1"/>
  <c r="O47" i="1" s="1"/>
  <c r="M48" i="1"/>
  <c r="O48" i="1" s="1"/>
  <c r="M49" i="1"/>
  <c r="O49" i="1" s="1"/>
  <c r="M50" i="1"/>
  <c r="O50" i="1" s="1"/>
  <c r="M57" i="1"/>
  <c r="O57" i="1" s="1"/>
  <c r="M59" i="1"/>
  <c r="O59" i="1" s="1"/>
  <c r="M60" i="1"/>
  <c r="O60" i="1" s="1"/>
  <c r="M63" i="1"/>
  <c r="O63" i="1" s="1"/>
  <c r="M66" i="1"/>
  <c r="O66" i="1" s="1"/>
  <c r="M67" i="1"/>
  <c r="O67" i="1" s="1"/>
  <c r="M69" i="1"/>
  <c r="O69" i="1" s="1"/>
  <c r="M74" i="1"/>
  <c r="O74" i="1" s="1"/>
  <c r="M75" i="1"/>
  <c r="O75" i="1" s="1"/>
  <c r="M77" i="1"/>
  <c r="O77" i="1" s="1"/>
  <c r="M79" i="1"/>
  <c r="O79" i="1" s="1"/>
  <c r="M81" i="1"/>
  <c r="O81" i="1" s="1"/>
  <c r="M83" i="1"/>
  <c r="M84" i="1"/>
  <c r="O84" i="1" s="1"/>
  <c r="M85" i="1"/>
  <c r="O85" i="1" s="1"/>
  <c r="M87" i="1"/>
  <c r="O87" i="1" s="1"/>
  <c r="M89" i="1"/>
  <c r="O89" i="1" s="1"/>
  <c r="M91" i="1"/>
  <c r="O91" i="1" s="1"/>
  <c r="M93" i="1"/>
  <c r="O93" i="1" s="1"/>
  <c r="M95" i="1"/>
  <c r="O95" i="1" s="1"/>
  <c r="M98" i="1"/>
  <c r="O98" i="1" s="1"/>
  <c r="M100" i="1"/>
  <c r="O100" i="1" s="1"/>
  <c r="M102" i="1"/>
  <c r="O102" i="1" s="1"/>
  <c r="M103" i="1"/>
  <c r="O103" i="1" s="1"/>
  <c r="M105" i="1"/>
  <c r="O105" i="1" s="1"/>
  <c r="M107" i="1"/>
  <c r="O107" i="1" s="1"/>
  <c r="M108" i="1"/>
  <c r="O108" i="1" s="1"/>
  <c r="M110" i="1"/>
  <c r="O110" i="1" s="1"/>
  <c r="M112" i="1"/>
  <c r="O112" i="1" s="1"/>
  <c r="M113" i="1"/>
  <c r="O113" i="1" s="1"/>
  <c r="M115" i="1"/>
  <c r="O115" i="1" s="1"/>
  <c r="M117" i="1"/>
  <c r="O117" i="1" s="1"/>
  <c r="M119" i="1"/>
  <c r="O119" i="1" s="1"/>
  <c r="M121" i="1"/>
  <c r="O121" i="1" s="1"/>
  <c r="M122" i="1"/>
  <c r="O122" i="1" s="1"/>
  <c r="M124" i="1"/>
  <c r="O124" i="1" s="1"/>
  <c r="M126" i="1"/>
  <c r="O126" i="1" s="1"/>
  <c r="M132" i="1"/>
  <c r="O132" i="1" s="1"/>
  <c r="M136" i="1"/>
  <c r="O136" i="1" s="1"/>
  <c r="M140" i="1"/>
  <c r="O140" i="1" s="1"/>
  <c r="M142" i="1"/>
  <c r="O142" i="1" s="1"/>
  <c r="M143" i="1"/>
  <c r="O143" i="1" s="1"/>
  <c r="M145" i="1"/>
  <c r="O145" i="1" s="1"/>
  <c r="M147" i="1"/>
  <c r="O147" i="1" s="1"/>
  <c r="M149" i="1"/>
  <c r="O149" i="1" s="1"/>
  <c r="M161" i="1"/>
  <c r="O161" i="1" s="1"/>
  <c r="M162" i="1"/>
  <c r="O162" i="1" s="1"/>
  <c r="M170" i="1"/>
  <c r="O170" i="1" s="1"/>
  <c r="M177" i="1"/>
  <c r="O177" i="1" s="1"/>
  <c r="M179" i="1"/>
  <c r="O179" i="1" s="1"/>
  <c r="M180" i="1"/>
  <c r="O180" i="1" s="1"/>
  <c r="M182" i="1"/>
  <c r="O182" i="1" s="1"/>
  <c r="M184" i="1"/>
  <c r="O184" i="1" s="1"/>
  <c r="M186" i="1"/>
  <c r="O186" i="1" s="1"/>
  <c r="M188" i="1"/>
  <c r="O188" i="1" s="1"/>
  <c r="M192" i="1"/>
  <c r="O192" i="1" s="1"/>
  <c r="M197" i="1"/>
  <c r="O197" i="1" s="1"/>
  <c r="M204" i="1"/>
  <c r="O204" i="1" s="1"/>
  <c r="M208" i="1"/>
  <c r="O208" i="1" s="1"/>
  <c r="M214" i="1"/>
  <c r="M215" i="1"/>
  <c r="O215" i="1" s="1"/>
  <c r="M216" i="1"/>
  <c r="O216" i="1" s="1"/>
  <c r="M221" i="1"/>
  <c r="O221" i="1" s="1"/>
  <c r="M227" i="1"/>
  <c r="M236" i="1"/>
  <c r="O236" i="1" s="1"/>
  <c r="M237" i="1"/>
  <c r="O237" i="1" s="1"/>
  <c r="M249" i="1"/>
  <c r="O249" i="1" s="1"/>
  <c r="M254" i="1"/>
  <c r="O254" i="1" s="1"/>
  <c r="M265" i="1"/>
  <c r="O265" i="1" s="1"/>
  <c r="M293" i="1"/>
  <c r="O293" i="1" s="1"/>
  <c r="M309" i="1"/>
  <c r="O309" i="1" s="1"/>
  <c r="M310" i="1"/>
  <c r="O310" i="1" s="1"/>
  <c r="M312" i="1"/>
  <c r="O312" i="1" s="1"/>
  <c r="M314" i="1"/>
  <c r="O314" i="1" s="1"/>
  <c r="M333" i="1"/>
  <c r="O333" i="1" s="1"/>
  <c r="M334" i="1"/>
  <c r="O334" i="1" s="1"/>
  <c r="M346" i="1"/>
  <c r="O346" i="1" s="1"/>
  <c r="M350" i="1"/>
  <c r="O350" i="1" s="1"/>
  <c r="M353" i="1"/>
  <c r="O353" i="1" s="1"/>
  <c r="M361" i="1"/>
  <c r="O361" i="1" s="1"/>
  <c r="M366" i="1"/>
  <c r="O366" i="1" s="1"/>
  <c r="M369" i="1"/>
  <c r="O369" i="1" s="1"/>
  <c r="M371" i="1"/>
  <c r="O371" i="1" s="1"/>
  <c r="M373" i="1"/>
  <c r="O373" i="1" s="1"/>
  <c r="M375" i="1"/>
  <c r="O375" i="1" s="1"/>
  <c r="M378" i="1"/>
  <c r="O378" i="1" s="1"/>
  <c r="M380" i="1"/>
  <c r="O380" i="1" s="1"/>
  <c r="M382" i="1"/>
  <c r="O382" i="1" s="1"/>
  <c r="M391" i="1"/>
  <c r="O391" i="1" s="1"/>
  <c r="M392" i="1"/>
  <c r="O392" i="1" s="1"/>
  <c r="M396" i="1"/>
  <c r="O396" i="1" s="1"/>
  <c r="M398" i="1"/>
  <c r="O398" i="1" s="1"/>
  <c r="M399" i="1"/>
  <c r="O399" i="1" s="1"/>
  <c r="M410" i="1"/>
  <c r="O410" i="1" s="1"/>
  <c r="M413" i="1"/>
  <c r="O413" i="1" s="1"/>
  <c r="M419" i="1"/>
  <c r="O419" i="1" s="1"/>
  <c r="M428" i="1"/>
  <c r="O428" i="1" s="1"/>
  <c r="M435" i="1"/>
  <c r="O435" i="1" s="1"/>
  <c r="M450" i="1"/>
  <c r="O450" i="1" s="1"/>
  <c r="M451" i="1"/>
  <c r="O451" i="1" s="1"/>
  <c r="M455" i="1"/>
  <c r="O455" i="1" s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J66" i="1" l="1"/>
  <c r="J16" i="1"/>
  <c r="J107" i="1"/>
  <c r="O16" i="1"/>
  <c r="H472" i="1"/>
  <c r="N15" i="1"/>
  <c r="O15" i="1" s="1"/>
  <c r="N227" i="1"/>
  <c r="N83" i="1"/>
  <c r="O83" i="1" s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O173" i="1" s="1"/>
  <c r="L173" i="1"/>
  <c r="M281" i="1"/>
  <c r="O281" i="1" s="1"/>
  <c r="L281" i="1"/>
  <c r="M416" i="1"/>
  <c r="O416" i="1" s="1"/>
  <c r="L416" i="1"/>
  <c r="M71" i="1"/>
  <c r="O71" i="1" s="1"/>
  <c r="L71" i="1"/>
  <c r="M158" i="1"/>
  <c r="O158" i="1" s="1"/>
  <c r="L158" i="1"/>
  <c r="M269" i="1"/>
  <c r="O269" i="1" s="1"/>
  <c r="L269" i="1"/>
  <c r="M393" i="1"/>
  <c r="O393" i="1" s="1"/>
  <c r="L393" i="1"/>
  <c r="M18" i="1"/>
  <c r="O18" i="1" s="1"/>
  <c r="L18" i="1"/>
  <c r="M22" i="1"/>
  <c r="O22" i="1" s="1"/>
  <c r="L22" i="1"/>
  <c r="M28" i="1"/>
  <c r="O28" i="1" s="1"/>
  <c r="L28" i="1"/>
  <c r="M33" i="1"/>
  <c r="O33" i="1" s="1"/>
  <c r="L33" i="1"/>
  <c r="M42" i="1"/>
  <c r="O42" i="1" s="1"/>
  <c r="L42" i="1"/>
  <c r="M54" i="1"/>
  <c r="O54" i="1" s="1"/>
  <c r="L54" i="1"/>
  <c r="M56" i="1"/>
  <c r="O56" i="1" s="1"/>
  <c r="L56" i="1"/>
  <c r="M68" i="1"/>
  <c r="O68" i="1" s="1"/>
  <c r="L68" i="1"/>
  <c r="M72" i="1"/>
  <c r="O72" i="1" s="1"/>
  <c r="L72" i="1"/>
  <c r="M82" i="1"/>
  <c r="O82" i="1" s="1"/>
  <c r="L82" i="1"/>
  <c r="M88" i="1"/>
  <c r="O88" i="1" s="1"/>
  <c r="L88" i="1"/>
  <c r="M96" i="1"/>
  <c r="O96" i="1" s="1"/>
  <c r="L96" i="1"/>
  <c r="M101" i="1"/>
  <c r="O101" i="1" s="1"/>
  <c r="L101" i="1"/>
  <c r="O106" i="1"/>
  <c r="L106" i="1"/>
  <c r="M123" i="1"/>
  <c r="O123" i="1" s="1"/>
  <c r="L123" i="1"/>
  <c r="M129" i="1"/>
  <c r="O129" i="1" s="1"/>
  <c r="L129" i="1"/>
  <c r="M135" i="1"/>
  <c r="O135" i="1" s="1"/>
  <c r="L135" i="1"/>
  <c r="M146" i="1"/>
  <c r="O146" i="1" s="1"/>
  <c r="L146" i="1"/>
  <c r="M152" i="1"/>
  <c r="O152" i="1" s="1"/>
  <c r="L152" i="1"/>
  <c r="H153" i="1"/>
  <c r="M160" i="1"/>
  <c r="O160" i="1" s="1"/>
  <c r="L160" i="1"/>
  <c r="M164" i="1"/>
  <c r="O164" i="1" s="1"/>
  <c r="L164" i="1"/>
  <c r="M166" i="1"/>
  <c r="O166" i="1" s="1"/>
  <c r="L166" i="1"/>
  <c r="M174" i="1"/>
  <c r="O174" i="1" s="1"/>
  <c r="L174" i="1"/>
  <c r="M176" i="1"/>
  <c r="O176" i="1" s="1"/>
  <c r="L176" i="1"/>
  <c r="M189" i="1"/>
  <c r="O189" i="1" s="1"/>
  <c r="L189" i="1"/>
  <c r="M194" i="1"/>
  <c r="O194" i="1" s="1"/>
  <c r="L194" i="1"/>
  <c r="M199" i="1"/>
  <c r="O199" i="1" s="1"/>
  <c r="L199" i="1"/>
  <c r="M205" i="1"/>
  <c r="O205" i="1" s="1"/>
  <c r="L205" i="1"/>
  <c r="M210" i="1"/>
  <c r="O210" i="1" s="1"/>
  <c r="L210" i="1"/>
  <c r="M233" i="1"/>
  <c r="O233" i="1" s="1"/>
  <c r="L233" i="1"/>
  <c r="M246" i="1"/>
  <c r="O246" i="1" s="1"/>
  <c r="L246" i="1"/>
  <c r="M258" i="1"/>
  <c r="O258" i="1" s="1"/>
  <c r="L258" i="1"/>
  <c r="M277" i="1"/>
  <c r="O277" i="1" s="1"/>
  <c r="L277" i="1"/>
  <c r="M279" i="1"/>
  <c r="O279" i="1" s="1"/>
  <c r="L279" i="1"/>
  <c r="M282" i="1"/>
  <c r="O282" i="1" s="1"/>
  <c r="L282" i="1"/>
  <c r="M284" i="1"/>
  <c r="O284" i="1" s="1"/>
  <c r="L284" i="1"/>
  <c r="M286" i="1"/>
  <c r="O286" i="1" s="1"/>
  <c r="L286" i="1"/>
  <c r="M289" i="1"/>
  <c r="O289" i="1" s="1"/>
  <c r="L289" i="1"/>
  <c r="M295" i="1"/>
  <c r="O295" i="1" s="1"/>
  <c r="L295" i="1"/>
  <c r="M297" i="1"/>
  <c r="O297" i="1" s="1"/>
  <c r="L297" i="1"/>
  <c r="M299" i="1"/>
  <c r="O299" i="1" s="1"/>
  <c r="L299" i="1"/>
  <c r="M301" i="1"/>
  <c r="O301" i="1" s="1"/>
  <c r="L301" i="1"/>
  <c r="M306" i="1"/>
  <c r="O306" i="1" s="1"/>
  <c r="L306" i="1"/>
  <c r="M308" i="1"/>
  <c r="O308" i="1" s="1"/>
  <c r="L308" i="1"/>
  <c r="M313" i="1"/>
  <c r="O313" i="1" s="1"/>
  <c r="L313" i="1"/>
  <c r="M318" i="1"/>
  <c r="O318" i="1" s="1"/>
  <c r="L318" i="1"/>
  <c r="M322" i="1"/>
  <c r="O322" i="1" s="1"/>
  <c r="L322" i="1"/>
  <c r="M324" i="1"/>
  <c r="O324" i="1" s="1"/>
  <c r="L324" i="1"/>
  <c r="M326" i="1"/>
  <c r="O326" i="1" s="1"/>
  <c r="L326" i="1"/>
  <c r="M328" i="1"/>
  <c r="O328" i="1" s="1"/>
  <c r="L328" i="1"/>
  <c r="M330" i="1"/>
  <c r="O330" i="1" s="1"/>
  <c r="L330" i="1"/>
  <c r="M332" i="1"/>
  <c r="O332" i="1" s="1"/>
  <c r="L332" i="1"/>
  <c r="M337" i="1"/>
  <c r="O337" i="1" s="1"/>
  <c r="L337" i="1"/>
  <c r="M340" i="1"/>
  <c r="O340" i="1" s="1"/>
  <c r="L340" i="1"/>
  <c r="M342" i="1"/>
  <c r="O342" i="1" s="1"/>
  <c r="L342" i="1"/>
  <c r="M345" i="1"/>
  <c r="O345" i="1" s="1"/>
  <c r="L345" i="1"/>
  <c r="M354" i="1"/>
  <c r="O354" i="1" s="1"/>
  <c r="L354" i="1"/>
  <c r="M356" i="1"/>
  <c r="O356" i="1" s="1"/>
  <c r="L356" i="1"/>
  <c r="M359" i="1"/>
  <c r="O359" i="1" s="1"/>
  <c r="L359" i="1"/>
  <c r="M363" i="1"/>
  <c r="O363" i="1" s="1"/>
  <c r="L363" i="1"/>
  <c r="M365" i="1"/>
  <c r="O365" i="1" s="1"/>
  <c r="L365" i="1"/>
  <c r="M368" i="1"/>
  <c r="O368" i="1" s="1"/>
  <c r="L368" i="1"/>
  <c r="M372" i="1"/>
  <c r="O372" i="1" s="1"/>
  <c r="L372" i="1"/>
  <c r="M379" i="1"/>
  <c r="O379" i="1" s="1"/>
  <c r="L379" i="1"/>
  <c r="M397" i="1"/>
  <c r="O397" i="1" s="1"/>
  <c r="L397" i="1"/>
  <c r="M401" i="1"/>
  <c r="O401" i="1" s="1"/>
  <c r="L401" i="1"/>
  <c r="M403" i="1"/>
  <c r="O403" i="1" s="1"/>
  <c r="L403" i="1"/>
  <c r="M405" i="1"/>
  <c r="O405" i="1" s="1"/>
  <c r="L405" i="1"/>
  <c r="M407" i="1"/>
  <c r="O407" i="1" s="1"/>
  <c r="L407" i="1"/>
  <c r="M409" i="1"/>
  <c r="O409" i="1" s="1"/>
  <c r="L409" i="1"/>
  <c r="M414" i="1"/>
  <c r="O414" i="1" s="1"/>
  <c r="L414" i="1"/>
  <c r="M439" i="1"/>
  <c r="O439" i="1" s="1"/>
  <c r="L439" i="1"/>
  <c r="K442" i="1"/>
  <c r="L443" i="1"/>
  <c r="K446" i="1"/>
  <c r="L447" i="1"/>
  <c r="M452" i="1"/>
  <c r="O452" i="1" s="1"/>
  <c r="L452" i="1"/>
  <c r="M454" i="1"/>
  <c r="O454" i="1" s="1"/>
  <c r="L454" i="1"/>
  <c r="M457" i="1"/>
  <c r="O457" i="1" s="1"/>
  <c r="L457" i="1"/>
  <c r="M464" i="1"/>
  <c r="O464" i="1" s="1"/>
  <c r="L464" i="1"/>
  <c r="M468" i="1"/>
  <c r="O468" i="1" s="1"/>
  <c r="L468" i="1"/>
  <c r="M470" i="1"/>
  <c r="O470" i="1" s="1"/>
  <c r="L470" i="1"/>
  <c r="M476" i="1"/>
  <c r="O476" i="1" s="1"/>
  <c r="L476" i="1"/>
  <c r="M480" i="1"/>
  <c r="O480" i="1" s="1"/>
  <c r="L480" i="1"/>
  <c r="M484" i="1"/>
  <c r="O484" i="1" s="1"/>
  <c r="L484" i="1"/>
  <c r="M486" i="1"/>
  <c r="O486" i="1" s="1"/>
  <c r="L486" i="1"/>
  <c r="M488" i="1"/>
  <c r="O488" i="1" s="1"/>
  <c r="L488" i="1"/>
  <c r="M490" i="1"/>
  <c r="O490" i="1" s="1"/>
  <c r="L490" i="1"/>
  <c r="M492" i="1"/>
  <c r="O492" i="1" s="1"/>
  <c r="L492" i="1"/>
  <c r="L495" i="1"/>
  <c r="M495" i="1"/>
  <c r="O495" i="1" s="1"/>
  <c r="L497" i="1"/>
  <c r="M497" i="1"/>
  <c r="O497" i="1" s="1"/>
  <c r="M499" i="1"/>
  <c r="O499" i="1" s="1"/>
  <c r="L499" i="1"/>
  <c r="L501" i="1"/>
  <c r="M501" i="1"/>
  <c r="O501" i="1" s="1"/>
  <c r="M503" i="1"/>
  <c r="O503" i="1" s="1"/>
  <c r="L503" i="1"/>
  <c r="L505" i="1"/>
  <c r="M505" i="1"/>
  <c r="O505" i="1" s="1"/>
  <c r="L508" i="1"/>
  <c r="M508" i="1"/>
  <c r="O508" i="1" s="1"/>
  <c r="L511" i="1"/>
  <c r="J43" i="1"/>
  <c r="J74" i="1"/>
  <c r="J84" i="1"/>
  <c r="J121" i="1"/>
  <c r="M20" i="1"/>
  <c r="O20" i="1" s="1"/>
  <c r="L20" i="1"/>
  <c r="M25" i="1"/>
  <c r="O25" i="1" s="1"/>
  <c r="L25" i="1"/>
  <c r="M30" i="1"/>
  <c r="O30" i="1" s="1"/>
  <c r="L30" i="1"/>
  <c r="M38" i="1"/>
  <c r="O38" i="1" s="1"/>
  <c r="L38" i="1"/>
  <c r="M39" i="1"/>
  <c r="O39" i="1" s="1"/>
  <c r="L39" i="1"/>
  <c r="M52" i="1"/>
  <c r="O52" i="1" s="1"/>
  <c r="L52" i="1"/>
  <c r="M61" i="1"/>
  <c r="O61" i="1" s="1"/>
  <c r="L61" i="1"/>
  <c r="M64" i="1"/>
  <c r="O64" i="1" s="1"/>
  <c r="L64" i="1"/>
  <c r="M78" i="1"/>
  <c r="O78" i="1" s="1"/>
  <c r="L78" i="1"/>
  <c r="M92" i="1"/>
  <c r="O92" i="1" s="1"/>
  <c r="L92" i="1"/>
  <c r="M111" i="1"/>
  <c r="O111" i="1" s="1"/>
  <c r="L111" i="1"/>
  <c r="M118" i="1"/>
  <c r="O118" i="1" s="1"/>
  <c r="L118" i="1"/>
  <c r="M127" i="1"/>
  <c r="O127" i="1" s="1"/>
  <c r="L127" i="1"/>
  <c r="M131" i="1"/>
  <c r="O131" i="1" s="1"/>
  <c r="L131" i="1"/>
  <c r="M141" i="1"/>
  <c r="O141" i="1" s="1"/>
  <c r="L141" i="1"/>
  <c r="M154" i="1"/>
  <c r="O154" i="1" s="1"/>
  <c r="L154" i="1"/>
  <c r="M156" i="1"/>
  <c r="O156" i="1" s="1"/>
  <c r="L156" i="1"/>
  <c r="M168" i="1"/>
  <c r="O168" i="1" s="1"/>
  <c r="L168" i="1"/>
  <c r="M171" i="1"/>
  <c r="O171" i="1" s="1"/>
  <c r="L171" i="1"/>
  <c r="M181" i="1"/>
  <c r="O181" i="1" s="1"/>
  <c r="L181" i="1"/>
  <c r="M185" i="1"/>
  <c r="O185" i="1" s="1"/>
  <c r="L185" i="1"/>
  <c r="M191" i="1"/>
  <c r="O191" i="1" s="1"/>
  <c r="L191" i="1"/>
  <c r="M196" i="1"/>
  <c r="O196" i="1" s="1"/>
  <c r="L196" i="1"/>
  <c r="M201" i="1"/>
  <c r="O201" i="1" s="1"/>
  <c r="L201" i="1"/>
  <c r="M202" i="1"/>
  <c r="O202" i="1" s="1"/>
  <c r="L202" i="1"/>
  <c r="M207" i="1"/>
  <c r="O207" i="1" s="1"/>
  <c r="L207" i="1"/>
  <c r="M212" i="1"/>
  <c r="O212" i="1" s="1"/>
  <c r="L212" i="1"/>
  <c r="M224" i="1"/>
  <c r="O224" i="1" s="1"/>
  <c r="L224" i="1"/>
  <c r="M229" i="1"/>
  <c r="O229" i="1" s="1"/>
  <c r="L229" i="1"/>
  <c r="M242" i="1"/>
  <c r="O242" i="1" s="1"/>
  <c r="L242" i="1"/>
  <c r="M262" i="1"/>
  <c r="O262" i="1" s="1"/>
  <c r="L262" i="1"/>
  <c r="M19" i="1"/>
  <c r="O19" i="1" s="1"/>
  <c r="L19" i="1"/>
  <c r="M21" i="1"/>
  <c r="O21" i="1" s="1"/>
  <c r="L21" i="1"/>
  <c r="M23" i="1"/>
  <c r="O23" i="1" s="1"/>
  <c r="L23" i="1"/>
  <c r="M27" i="1"/>
  <c r="O27" i="1" s="1"/>
  <c r="L27" i="1"/>
  <c r="M29" i="1"/>
  <c r="O29" i="1" s="1"/>
  <c r="L29" i="1"/>
  <c r="M31" i="1"/>
  <c r="O31" i="1" s="1"/>
  <c r="L31" i="1"/>
  <c r="M37" i="1"/>
  <c r="O37" i="1" s="1"/>
  <c r="L37" i="1"/>
  <c r="M40" i="1"/>
  <c r="O40" i="1" s="1"/>
  <c r="L40" i="1"/>
  <c r="M51" i="1"/>
  <c r="O51" i="1" s="1"/>
  <c r="L51" i="1"/>
  <c r="M53" i="1"/>
  <c r="O53" i="1" s="1"/>
  <c r="L53" i="1"/>
  <c r="M55" i="1"/>
  <c r="O55" i="1" s="1"/>
  <c r="L55" i="1"/>
  <c r="M58" i="1"/>
  <c r="O58" i="1" s="1"/>
  <c r="L58" i="1"/>
  <c r="M62" i="1"/>
  <c r="O62" i="1" s="1"/>
  <c r="L62" i="1"/>
  <c r="M65" i="1"/>
  <c r="O65" i="1" s="1"/>
  <c r="L65" i="1"/>
  <c r="M70" i="1"/>
  <c r="O70" i="1" s="1"/>
  <c r="L70" i="1"/>
  <c r="M73" i="1"/>
  <c r="O73" i="1" s="1"/>
  <c r="L73" i="1"/>
  <c r="M80" i="1"/>
  <c r="O80" i="1" s="1"/>
  <c r="L80" i="1"/>
  <c r="M86" i="1"/>
  <c r="O86" i="1" s="1"/>
  <c r="L86" i="1"/>
  <c r="M90" i="1"/>
  <c r="O90" i="1" s="1"/>
  <c r="L90" i="1"/>
  <c r="M94" i="1"/>
  <c r="O94" i="1" s="1"/>
  <c r="L94" i="1"/>
  <c r="M97" i="1"/>
  <c r="O97" i="1" s="1"/>
  <c r="L97" i="1"/>
  <c r="M104" i="1"/>
  <c r="O104" i="1" s="1"/>
  <c r="L104" i="1"/>
  <c r="M109" i="1"/>
  <c r="O109" i="1" s="1"/>
  <c r="L109" i="1"/>
  <c r="M114" i="1"/>
  <c r="O114" i="1" s="1"/>
  <c r="L114" i="1"/>
  <c r="M120" i="1"/>
  <c r="O120" i="1" s="1"/>
  <c r="L120" i="1"/>
  <c r="M125" i="1"/>
  <c r="O125" i="1" s="1"/>
  <c r="L125" i="1"/>
  <c r="M128" i="1"/>
  <c r="O128" i="1" s="1"/>
  <c r="L128" i="1"/>
  <c r="M130" i="1"/>
  <c r="O130" i="1" s="1"/>
  <c r="L130" i="1"/>
  <c r="M133" i="1"/>
  <c r="O133" i="1" s="1"/>
  <c r="L133" i="1"/>
  <c r="H134" i="1"/>
  <c r="K134" i="1"/>
  <c r="M137" i="1"/>
  <c r="O137" i="1" s="1"/>
  <c r="L137" i="1"/>
  <c r="M139" i="1"/>
  <c r="O139" i="1" s="1"/>
  <c r="L139" i="1"/>
  <c r="M144" i="1"/>
  <c r="O144" i="1" s="1"/>
  <c r="L144" i="1"/>
  <c r="M150" i="1"/>
  <c r="O150" i="1" s="1"/>
  <c r="L150" i="1"/>
  <c r="M163" i="1"/>
  <c r="O163" i="1" s="1"/>
  <c r="L163" i="1"/>
  <c r="M165" i="1"/>
  <c r="O165" i="1" s="1"/>
  <c r="L165" i="1"/>
  <c r="M167" i="1"/>
  <c r="O167" i="1" s="1"/>
  <c r="L167" i="1"/>
  <c r="M169" i="1"/>
  <c r="O169" i="1" s="1"/>
  <c r="L169" i="1"/>
  <c r="M172" i="1"/>
  <c r="O172" i="1" s="1"/>
  <c r="L172" i="1"/>
  <c r="M175" i="1"/>
  <c r="O175" i="1" s="1"/>
  <c r="L175" i="1"/>
  <c r="M178" i="1"/>
  <c r="O178" i="1" s="1"/>
  <c r="L178" i="1"/>
  <c r="M183" i="1"/>
  <c r="O183" i="1" s="1"/>
  <c r="L183" i="1"/>
  <c r="M187" i="1"/>
  <c r="O187" i="1" s="1"/>
  <c r="L187" i="1"/>
  <c r="M193" i="1"/>
  <c r="O193" i="1" s="1"/>
  <c r="L193" i="1"/>
  <c r="M195" i="1"/>
  <c r="O195" i="1" s="1"/>
  <c r="L195" i="1"/>
  <c r="M198" i="1"/>
  <c r="O198" i="1" s="1"/>
  <c r="L198" i="1"/>
  <c r="M200" i="1"/>
  <c r="O200" i="1" s="1"/>
  <c r="L200" i="1"/>
  <c r="M203" i="1"/>
  <c r="O203" i="1" s="1"/>
  <c r="L203" i="1"/>
  <c r="M206" i="1"/>
  <c r="O206" i="1" s="1"/>
  <c r="L206" i="1"/>
  <c r="M209" i="1"/>
  <c r="O209" i="1" s="1"/>
  <c r="L209" i="1"/>
  <c r="M211" i="1"/>
  <c r="O211" i="1" s="1"/>
  <c r="L211" i="1"/>
  <c r="M213" i="1"/>
  <c r="O213" i="1" s="1"/>
  <c r="L213" i="1"/>
  <c r="M218" i="1"/>
  <c r="O218" i="1" s="1"/>
  <c r="L218" i="1"/>
  <c r="M223" i="1"/>
  <c r="O223" i="1" s="1"/>
  <c r="L223" i="1"/>
  <c r="M231" i="1"/>
  <c r="O231" i="1" s="1"/>
  <c r="L231" i="1"/>
  <c r="M240" i="1"/>
  <c r="O240" i="1" s="1"/>
  <c r="L240" i="1"/>
  <c r="M244" i="1"/>
  <c r="O244" i="1" s="1"/>
  <c r="L244" i="1"/>
  <c r="M248" i="1"/>
  <c r="O248" i="1" s="1"/>
  <c r="L248" i="1"/>
  <c r="M260" i="1"/>
  <c r="O260" i="1" s="1"/>
  <c r="L260" i="1"/>
  <c r="M264" i="1"/>
  <c r="O264" i="1" s="1"/>
  <c r="L264" i="1"/>
  <c r="M267" i="1"/>
  <c r="O267" i="1" s="1"/>
  <c r="L267" i="1"/>
  <c r="M273" i="1"/>
  <c r="O273" i="1" s="1"/>
  <c r="L273" i="1"/>
  <c r="M280" i="1"/>
  <c r="O280" i="1" s="1"/>
  <c r="L280" i="1"/>
  <c r="M285" i="1"/>
  <c r="O285" i="1" s="1"/>
  <c r="L285" i="1"/>
  <c r="M288" i="1"/>
  <c r="O288" i="1" s="1"/>
  <c r="L288" i="1"/>
  <c r="M290" i="1"/>
  <c r="O290" i="1" s="1"/>
  <c r="L290" i="1"/>
  <c r="M292" i="1"/>
  <c r="O292" i="1" s="1"/>
  <c r="L292" i="1"/>
  <c r="M298" i="1"/>
  <c r="O298" i="1" s="1"/>
  <c r="L298" i="1"/>
  <c r="M300" i="1"/>
  <c r="O300" i="1" s="1"/>
  <c r="L300" i="1"/>
  <c r="M303" i="1"/>
  <c r="O303" i="1" s="1"/>
  <c r="L303" i="1"/>
  <c r="M307" i="1"/>
  <c r="O307" i="1" s="1"/>
  <c r="L307" i="1"/>
  <c r="M311" i="1"/>
  <c r="O311" i="1" s="1"/>
  <c r="L311" i="1"/>
  <c r="M316" i="1"/>
  <c r="O316" i="1" s="1"/>
  <c r="L316" i="1"/>
  <c r="M336" i="1"/>
  <c r="O336" i="1" s="1"/>
  <c r="L336" i="1"/>
  <c r="M338" i="1"/>
  <c r="O338" i="1" s="1"/>
  <c r="L338" i="1"/>
  <c r="M341" i="1"/>
  <c r="O341" i="1" s="1"/>
  <c r="L341" i="1"/>
  <c r="M344" i="1"/>
  <c r="O344" i="1" s="1"/>
  <c r="L344" i="1"/>
  <c r="M347" i="1"/>
  <c r="O347" i="1" s="1"/>
  <c r="L347" i="1"/>
  <c r="M349" i="1"/>
  <c r="O349" i="1" s="1"/>
  <c r="L349" i="1"/>
  <c r="M352" i="1"/>
  <c r="O352" i="1" s="1"/>
  <c r="L352" i="1"/>
  <c r="M355" i="1"/>
  <c r="O355" i="1" s="1"/>
  <c r="L355" i="1"/>
  <c r="M358" i="1"/>
  <c r="O358" i="1" s="1"/>
  <c r="L358" i="1"/>
  <c r="M360" i="1"/>
  <c r="O360" i="1" s="1"/>
  <c r="L360" i="1"/>
  <c r="M364" i="1"/>
  <c r="O364" i="1" s="1"/>
  <c r="L364" i="1"/>
  <c r="M370" i="1"/>
  <c r="O370" i="1" s="1"/>
  <c r="L370" i="1"/>
  <c r="M374" i="1"/>
  <c r="O374" i="1" s="1"/>
  <c r="L374" i="1"/>
  <c r="M377" i="1"/>
  <c r="O377" i="1" s="1"/>
  <c r="L377" i="1"/>
  <c r="M381" i="1"/>
  <c r="O381" i="1" s="1"/>
  <c r="L381" i="1"/>
  <c r="M384" i="1"/>
  <c r="O384" i="1" s="1"/>
  <c r="L384" i="1"/>
  <c r="M386" i="1"/>
  <c r="O386" i="1" s="1"/>
  <c r="L386" i="1"/>
  <c r="M388" i="1"/>
  <c r="O388" i="1" s="1"/>
  <c r="L388" i="1"/>
  <c r="M390" i="1"/>
  <c r="O390" i="1" s="1"/>
  <c r="L390" i="1"/>
  <c r="M395" i="1"/>
  <c r="O395" i="1" s="1"/>
  <c r="L395" i="1"/>
  <c r="M412" i="1"/>
  <c r="O412" i="1" s="1"/>
  <c r="L412" i="1"/>
  <c r="M418" i="1"/>
  <c r="O418" i="1" s="1"/>
  <c r="L418" i="1"/>
  <c r="M421" i="1"/>
  <c r="O421" i="1" s="1"/>
  <c r="L421" i="1"/>
  <c r="M423" i="1"/>
  <c r="O423" i="1" s="1"/>
  <c r="L423" i="1"/>
  <c r="M425" i="1"/>
  <c r="O425" i="1" s="1"/>
  <c r="L425" i="1"/>
  <c r="M427" i="1"/>
  <c r="O427" i="1" s="1"/>
  <c r="L427" i="1"/>
  <c r="M430" i="1"/>
  <c r="O430" i="1" s="1"/>
  <c r="L430" i="1"/>
  <c r="M432" i="1"/>
  <c r="O432" i="1" s="1"/>
  <c r="L432" i="1"/>
  <c r="M437" i="1"/>
  <c r="O437" i="1" s="1"/>
  <c r="L437" i="1"/>
  <c r="K440" i="1"/>
  <c r="L441" i="1"/>
  <c r="K444" i="1"/>
  <c r="L445" i="1"/>
  <c r="K448" i="1"/>
  <c r="L449" i="1"/>
  <c r="L459" i="1"/>
  <c r="M459" i="1"/>
  <c r="O459" i="1" s="1"/>
  <c r="M462" i="1"/>
  <c r="O462" i="1" s="1"/>
  <c r="L462" i="1"/>
  <c r="K465" i="1"/>
  <c r="M466" i="1"/>
  <c r="O466" i="1" s="1"/>
  <c r="L466" i="1"/>
  <c r="L469" i="1"/>
  <c r="M469" i="1"/>
  <c r="O469" i="1" s="1"/>
  <c r="L471" i="1"/>
  <c r="M471" i="1"/>
  <c r="O471" i="1" s="1"/>
  <c r="L473" i="1"/>
  <c r="M473" i="1"/>
  <c r="O473" i="1" s="1"/>
  <c r="M478" i="1"/>
  <c r="O478" i="1" s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O449" i="1" s="1"/>
  <c r="M447" i="1"/>
  <c r="O447" i="1" s="1"/>
  <c r="M445" i="1"/>
  <c r="O445" i="1" s="1"/>
  <c r="M443" i="1"/>
  <c r="O443" i="1" s="1"/>
  <c r="M441" i="1"/>
  <c r="O441" i="1" s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K294" i="1" l="1"/>
  <c r="M294" i="1" s="1"/>
  <c r="O294" i="1" s="1"/>
  <c r="J15" i="1"/>
  <c r="J83" i="1"/>
  <c r="O227" i="1"/>
  <c r="N214" i="1"/>
  <c r="O214" i="1" s="1"/>
  <c r="K266" i="1"/>
  <c r="L266" i="1" s="1"/>
  <c r="M509" i="1"/>
  <c r="O509" i="1" s="1"/>
  <c r="L509" i="1"/>
  <c r="L461" i="1"/>
  <c r="M461" i="1"/>
  <c r="O461" i="1" s="1"/>
  <c r="M424" i="1"/>
  <c r="O424" i="1" s="1"/>
  <c r="L424" i="1"/>
  <c r="L504" i="1"/>
  <c r="M504" i="1"/>
  <c r="O504" i="1" s="1"/>
  <c r="L491" i="1"/>
  <c r="M491" i="1"/>
  <c r="O491" i="1" s="1"/>
  <c r="M438" i="1"/>
  <c r="O438" i="1" s="1"/>
  <c r="L438" i="1"/>
  <c r="M436" i="1"/>
  <c r="O436" i="1" s="1"/>
  <c r="L436" i="1"/>
  <c r="M339" i="1"/>
  <c r="O339" i="1" s="1"/>
  <c r="L339" i="1"/>
  <c r="M408" i="1"/>
  <c r="O408" i="1" s="1"/>
  <c r="L408" i="1"/>
  <c r="M404" i="1"/>
  <c r="O404" i="1" s="1"/>
  <c r="L404" i="1"/>
  <c r="M400" i="1"/>
  <c r="O400" i="1" s="1"/>
  <c r="L400" i="1"/>
  <c r="M387" i="1"/>
  <c r="O387" i="1" s="1"/>
  <c r="L387" i="1"/>
  <c r="M383" i="1"/>
  <c r="O383" i="1" s="1"/>
  <c r="L383" i="1"/>
  <c r="M335" i="1"/>
  <c r="O335" i="1" s="1"/>
  <c r="L335" i="1"/>
  <c r="M329" i="1"/>
  <c r="O329" i="1" s="1"/>
  <c r="L329" i="1"/>
  <c r="M325" i="1"/>
  <c r="O325" i="1" s="1"/>
  <c r="L325" i="1"/>
  <c r="M321" i="1"/>
  <c r="O321" i="1" s="1"/>
  <c r="L321" i="1"/>
  <c r="M317" i="1"/>
  <c r="O317" i="1" s="1"/>
  <c r="L317" i="1"/>
  <c r="M315" i="1"/>
  <c r="O315" i="1" s="1"/>
  <c r="L315" i="1"/>
  <c r="M291" i="1"/>
  <c r="O291" i="1" s="1"/>
  <c r="L291" i="1"/>
  <c r="M261" i="1"/>
  <c r="O261" i="1" s="1"/>
  <c r="L261" i="1"/>
  <c r="M257" i="1"/>
  <c r="O257" i="1" s="1"/>
  <c r="L257" i="1"/>
  <c r="M245" i="1"/>
  <c r="O245" i="1" s="1"/>
  <c r="L245" i="1"/>
  <c r="M241" i="1"/>
  <c r="O241" i="1" s="1"/>
  <c r="L241" i="1"/>
  <c r="M234" i="1"/>
  <c r="O234" i="1" s="1"/>
  <c r="L234" i="1"/>
  <c r="M230" i="1"/>
  <c r="O230" i="1" s="1"/>
  <c r="L230" i="1"/>
  <c r="M157" i="1"/>
  <c r="O157" i="1" s="1"/>
  <c r="L157" i="1"/>
  <c r="M153" i="1"/>
  <c r="O153" i="1" s="1"/>
  <c r="L153" i="1"/>
  <c r="M220" i="1"/>
  <c r="O220" i="1" s="1"/>
  <c r="L220" i="1"/>
  <c r="M270" i="1"/>
  <c r="O270" i="1" s="1"/>
  <c r="L270" i="1"/>
  <c r="M235" i="1"/>
  <c r="O235" i="1" s="1"/>
  <c r="L235" i="1"/>
  <c r="M222" i="1"/>
  <c r="O222" i="1" s="1"/>
  <c r="L222" i="1"/>
  <c r="M116" i="1"/>
  <c r="O116" i="1" s="1"/>
  <c r="L116" i="1"/>
  <c r="M45" i="1"/>
  <c r="O45" i="1" s="1"/>
  <c r="L45" i="1"/>
  <c r="L465" i="1"/>
  <c r="M465" i="1"/>
  <c r="O465" i="1" s="1"/>
  <c r="M448" i="1"/>
  <c r="O448" i="1" s="1"/>
  <c r="L448" i="1"/>
  <c r="M444" i="1"/>
  <c r="O444" i="1" s="1"/>
  <c r="L444" i="1"/>
  <c r="M440" i="1"/>
  <c r="O440" i="1" s="1"/>
  <c r="L440" i="1"/>
  <c r="M446" i="1"/>
  <c r="O446" i="1" s="1"/>
  <c r="L446" i="1"/>
  <c r="M442" i="1"/>
  <c r="O442" i="1" s="1"/>
  <c r="L442" i="1"/>
  <c r="L463" i="1"/>
  <c r="M463" i="1"/>
  <c r="O463" i="1" s="1"/>
  <c r="M458" i="1"/>
  <c r="O458" i="1" s="1"/>
  <c r="L458" i="1"/>
  <c r="M429" i="1"/>
  <c r="O429" i="1" s="1"/>
  <c r="L429" i="1"/>
  <c r="M420" i="1"/>
  <c r="O420" i="1" s="1"/>
  <c r="L420" i="1"/>
  <c r="M415" i="1"/>
  <c r="O415" i="1" s="1"/>
  <c r="L415" i="1"/>
  <c r="L500" i="1"/>
  <c r="M500" i="1"/>
  <c r="O500" i="1" s="1"/>
  <c r="L496" i="1"/>
  <c r="M496" i="1"/>
  <c r="O496" i="1" s="1"/>
  <c r="L487" i="1"/>
  <c r="M487" i="1"/>
  <c r="O487" i="1" s="1"/>
  <c r="L483" i="1"/>
  <c r="M483" i="1"/>
  <c r="O483" i="1" s="1"/>
  <c r="M456" i="1"/>
  <c r="O456" i="1" s="1"/>
  <c r="L456" i="1"/>
  <c r="M434" i="1"/>
  <c r="O434" i="1" s="1"/>
  <c r="L434" i="1"/>
  <c r="M367" i="1"/>
  <c r="O367" i="1" s="1"/>
  <c r="L367" i="1"/>
  <c r="M351" i="1"/>
  <c r="O351" i="1" s="1"/>
  <c r="L351" i="1"/>
  <c r="M472" i="1"/>
  <c r="O472" i="1" s="1"/>
  <c r="L472" i="1"/>
  <c r="M431" i="1"/>
  <c r="O431" i="1" s="1"/>
  <c r="L431" i="1"/>
  <c r="M426" i="1"/>
  <c r="O426" i="1" s="1"/>
  <c r="L426" i="1"/>
  <c r="M422" i="1"/>
  <c r="O422" i="1" s="1"/>
  <c r="L422" i="1"/>
  <c r="M417" i="1"/>
  <c r="O417" i="1" s="1"/>
  <c r="L417" i="1"/>
  <c r="L507" i="1"/>
  <c r="M507" i="1"/>
  <c r="O507" i="1" s="1"/>
  <c r="L502" i="1"/>
  <c r="M502" i="1"/>
  <c r="O502" i="1" s="1"/>
  <c r="L498" i="1"/>
  <c r="M498" i="1"/>
  <c r="O498" i="1" s="1"/>
  <c r="M494" i="1"/>
  <c r="O494" i="1" s="1"/>
  <c r="L494" i="1"/>
  <c r="L489" i="1"/>
  <c r="M489" i="1"/>
  <c r="O489" i="1" s="1"/>
  <c r="L485" i="1"/>
  <c r="M485" i="1"/>
  <c r="O485" i="1" s="1"/>
  <c r="L467" i="1"/>
  <c r="M467" i="1"/>
  <c r="O467" i="1" s="1"/>
  <c r="M460" i="1"/>
  <c r="O460" i="1" s="1"/>
  <c r="L460" i="1"/>
  <c r="M453" i="1"/>
  <c r="O453" i="1" s="1"/>
  <c r="L453" i="1"/>
  <c r="M394" i="1"/>
  <c r="O394" i="1" s="1"/>
  <c r="L394" i="1"/>
  <c r="M362" i="1"/>
  <c r="O362" i="1" s="1"/>
  <c r="L362" i="1"/>
  <c r="M357" i="1"/>
  <c r="O357" i="1" s="1"/>
  <c r="L357" i="1"/>
  <c r="M376" i="1"/>
  <c r="O376" i="1" s="1"/>
  <c r="L376" i="1"/>
  <c r="M348" i="1"/>
  <c r="O348" i="1" s="1"/>
  <c r="L348" i="1"/>
  <c r="L294" i="1"/>
  <c r="M406" i="1"/>
  <c r="O406" i="1" s="1"/>
  <c r="L406" i="1"/>
  <c r="M402" i="1"/>
  <c r="O402" i="1" s="1"/>
  <c r="L402" i="1"/>
  <c r="M389" i="1"/>
  <c r="O389" i="1" s="1"/>
  <c r="L389" i="1"/>
  <c r="M385" i="1"/>
  <c r="O385" i="1" s="1"/>
  <c r="L385" i="1"/>
  <c r="M343" i="1"/>
  <c r="O343" i="1" s="1"/>
  <c r="L343" i="1"/>
  <c r="M331" i="1"/>
  <c r="O331" i="1" s="1"/>
  <c r="L331" i="1"/>
  <c r="M327" i="1"/>
  <c r="O327" i="1" s="1"/>
  <c r="L327" i="1"/>
  <c r="M323" i="1"/>
  <c r="O323" i="1" s="1"/>
  <c r="L323" i="1"/>
  <c r="M287" i="1"/>
  <c r="O287" i="1" s="1"/>
  <c r="L287" i="1"/>
  <c r="M263" i="1"/>
  <c r="O263" i="1" s="1"/>
  <c r="L263" i="1"/>
  <c r="M259" i="1"/>
  <c r="O259" i="1" s="1"/>
  <c r="L259" i="1"/>
  <c r="M252" i="1"/>
  <c r="O252" i="1" s="1"/>
  <c r="L252" i="1"/>
  <c r="M247" i="1"/>
  <c r="O247" i="1" s="1"/>
  <c r="L247" i="1"/>
  <c r="M243" i="1"/>
  <c r="O243" i="1" s="1"/>
  <c r="L243" i="1"/>
  <c r="M239" i="1"/>
  <c r="O239" i="1" s="1"/>
  <c r="L239" i="1"/>
  <c r="M232" i="1"/>
  <c r="O232" i="1" s="1"/>
  <c r="L232" i="1"/>
  <c r="M159" i="1"/>
  <c r="O159" i="1" s="1"/>
  <c r="L159" i="1"/>
  <c r="M155" i="1"/>
  <c r="O155" i="1" s="1"/>
  <c r="L155" i="1"/>
  <c r="M151" i="1"/>
  <c r="O151" i="1" s="1"/>
  <c r="L151" i="1"/>
  <c r="M138" i="1"/>
  <c r="O138" i="1" s="1"/>
  <c r="L138" i="1"/>
  <c r="M255" i="1"/>
  <c r="O255" i="1" s="1"/>
  <c r="L255" i="1"/>
  <c r="M275" i="1"/>
  <c r="O275" i="1" s="1"/>
  <c r="L275" i="1"/>
  <c r="M271" i="1"/>
  <c r="O271" i="1" s="1"/>
  <c r="L271" i="1"/>
  <c r="M268" i="1"/>
  <c r="O268" i="1" s="1"/>
  <c r="L268" i="1"/>
  <c r="M253" i="1"/>
  <c r="O253" i="1" s="1"/>
  <c r="L253" i="1"/>
  <c r="M99" i="1"/>
  <c r="O99" i="1" s="1"/>
  <c r="L99" i="1"/>
  <c r="M411" i="1"/>
  <c r="O411" i="1" s="1"/>
  <c r="L411" i="1"/>
  <c r="M256" i="1"/>
  <c r="O256" i="1" s="1"/>
  <c r="L256" i="1"/>
  <c r="M228" i="1"/>
  <c r="O228" i="1" s="1"/>
  <c r="L228" i="1"/>
  <c r="M26" i="1"/>
  <c r="O26" i="1" s="1"/>
  <c r="L26" i="1"/>
  <c r="M134" i="1"/>
  <c r="O134" i="1" s="1"/>
  <c r="L134" i="1"/>
  <c r="K225" i="1"/>
  <c r="M226" i="1"/>
  <c r="O226" i="1" s="1"/>
  <c r="M304" i="1"/>
  <c r="O304" i="1" s="1"/>
  <c r="M278" i="1"/>
  <c r="O278" i="1" s="1"/>
  <c r="M296" i="1"/>
  <c r="O296" i="1" s="1"/>
  <c r="M148" i="1"/>
  <c r="O148" i="1" s="1"/>
  <c r="K272" i="1"/>
  <c r="M274" i="1"/>
  <c r="O274" i="1" s="1"/>
  <c r="K433" i="1"/>
  <c r="K276" i="1"/>
  <c r="K283" i="1"/>
  <c r="K219" i="1"/>
  <c r="M266" i="1" l="1"/>
  <c r="O266" i="1" s="1"/>
  <c r="J14" i="1"/>
  <c r="N14" i="1"/>
  <c r="O14" i="1" s="1"/>
  <c r="M219" i="1"/>
  <c r="O219" i="1" s="1"/>
  <c r="L219" i="1"/>
  <c r="M272" i="1"/>
  <c r="O272" i="1" s="1"/>
  <c r="L272" i="1"/>
  <c r="M283" i="1"/>
  <c r="O283" i="1" s="1"/>
  <c r="L283" i="1"/>
  <c r="M276" i="1"/>
  <c r="O276" i="1" s="1"/>
  <c r="L276" i="1"/>
  <c r="M433" i="1"/>
  <c r="O433" i="1" s="1"/>
  <c r="L433" i="1"/>
  <c r="M225" i="1"/>
  <c r="O225" i="1" s="1"/>
  <c r="L225" i="1"/>
  <c r="I76" i="1" l="1"/>
  <c r="H238" i="1"/>
  <c r="K238" i="1" s="1"/>
  <c r="M238" i="1" l="1"/>
  <c r="O238" i="1" s="1"/>
  <c r="L238" i="1"/>
  <c r="M76" i="1"/>
  <c r="O76" i="1" s="1"/>
  <c r="L76" i="1"/>
  <c r="H320" i="1" l="1"/>
  <c r="K320" i="1" l="1"/>
  <c r="H319" i="1"/>
  <c r="H251" i="1" l="1"/>
  <c r="M320" i="1"/>
  <c r="O320" i="1" s="1"/>
  <c r="L320" i="1"/>
  <c r="K319" i="1"/>
  <c r="H217" i="1"/>
  <c r="M217" i="1" l="1"/>
  <c r="O217" i="1" s="1"/>
  <c r="L217" i="1"/>
  <c r="M319" i="1"/>
  <c r="O319" i="1" s="1"/>
  <c r="L319" i="1"/>
  <c r="K251" i="1"/>
  <c r="H250" i="1"/>
  <c r="M251" i="1" l="1"/>
  <c r="O251" i="1" s="1"/>
  <c r="K250" i="1"/>
  <c r="L251" i="1"/>
  <c r="I35" i="1"/>
  <c r="M250" i="1" l="1"/>
  <c r="O250" i="1" s="1"/>
  <c r="L250" i="1"/>
  <c r="L35" i="1"/>
  <c r="M35" i="1"/>
  <c r="O35" i="1" s="1"/>
  <c r="H305" i="1" l="1"/>
  <c r="K305" i="1" l="1"/>
  <c r="H302" i="1"/>
  <c r="M305" i="1" l="1"/>
  <c r="O305" i="1" s="1"/>
  <c r="L305" i="1"/>
  <c r="K302" i="1"/>
  <c r="M302" i="1" l="1"/>
  <c r="O302" i="1" s="1"/>
  <c r="L302" i="1"/>
  <c r="H190" i="1" l="1"/>
  <c r="K190" i="1" s="1"/>
  <c r="M190" i="1" l="1"/>
  <c r="O190" i="1" s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<sst xmlns="http://schemas.openxmlformats.org/spreadsheetml/2006/main" count="796" uniqueCount="392">
  <si>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</si>
  <si>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</si>
  <si>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</si>
  <si>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</si>
  <si>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</si>
  <si>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</si>
  <si>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</si>
  <si>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</si>
  <si>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</si>
  <si>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</si>
  <si>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</si>
  <si>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</si>
  <si>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</si>
  <si>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</si>
  <si>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</si>
  <si>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</si>
  <si>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</si>
  <si>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</si>
  <si>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</si>
  <si>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</si>
  <si>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</si>
  <si>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</si>
  <si>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</si>
  <si>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</si>
  <si>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</si>
  <si>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</si>
  <si>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</si>
  <si>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</si>
  <si>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</si>
  <si>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</si>
  <si>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</si>
  <si>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</si>
  <si>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</si>
  <si>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</si>
  <si>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</si>
  <si>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</si>
  <si>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</si>
  <si>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</si>
  <si>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</si>
  <si>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</si>
  <si>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</si>
  <si>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</si>
  <si>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</si>
  <si>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</si>
  <si>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</si>
  <si>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</si>
  <si>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</si>
  <si>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</si>
  <si>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</si>
  <si>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</si>
  <si>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</si>
  <si>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</si>
  <si>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</si>
  <si>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</si>
  <si>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</si>
  <si>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</si>
  <si>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</si>
  <si>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</si>
  <si>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</si>
  <si>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</si>
  <si>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</si>
  <si>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</si>
  <si>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</si>
  <si>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</si>
  <si>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</si>
  <si>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</si>
  <si>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</si>
  <si>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</si>
  <si>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</si>
  <si>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</si>
  <si>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</si>
  <si>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</si>
  <si>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</si>
  <si>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</si>
  <si>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</si>
  <si>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</si>
  <si>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</si>
  <si>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</si>
  <si>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</si>
  <si>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</si>
  <si>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</si>
  <si>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</si>
  <si>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</si>
  <si>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</si>
  <si>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</si>
  <si>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</si>
  <si>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</si>
  <si>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</si>
  <si>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</si>
  <si>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</si>
  <si>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</si>
  <si>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</si>
  <si>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</si>
  <si>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</si>
  <si>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</si>
  <si>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</si>
  <si>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</si>
  <si>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</si>
  <si>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</si>
  <si>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</si>
  <si>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</si>
  <si>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</si>
  <si>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</si>
  <si>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</si>
  <si>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</si>
  <si>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</si>
  <si>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</si>
  <si>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</si>
  <si>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</si>
  <si>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</si>
  <si>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</si>
  <si>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</si>
  <si>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</si>
  <si>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</si>
  <si>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</si>
  <si>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</si>
  <si>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</si>
  <si>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</si>
  <si>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</si>
  <si>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</si>
  <si>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</si>
  <si>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</si>
  <si>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</si>
  <si>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</si>
  <si>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</si>
  <si>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</si>
  <si>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</si>
  <si>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</si>
  <si>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</si>
  <si>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</si>
  <si>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</si>
  <si>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</si>
  <si>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</si>
  <si>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</si>
  <si>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</si>
  <si>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</si>
  <si>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</si>
  <si>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</si>
  <si>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</si>
  <si>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</si>
  <si>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</si>
  <si>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</si>
  <si>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</si>
  <si>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</si>
  <si>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</si>
  <si>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</si>
  <si>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</si>
  <si>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</si>
  <si>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</si>
  <si>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</si>
  <si>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</si>
  <si>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</si>
  <si>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</si>
  <si>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</si>
  <si>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</si>
  <si>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</si>
  <si>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</si>
  <si>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</si>
  <si>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</si>
  <si>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</si>
  <si>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</si>
  <si>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</si>
  <si>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</si>
  <si>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</si>
  <si>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</si>
  <si>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</si>
  <si>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</si>
  <si>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</si>
  <si>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</si>
  <si>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</si>
  <si>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</si>
  <si>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</si>
  <si>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</si>
  <si>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</si>
  <si>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</si>
  <si>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</si>
  <si>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</si>
  <si>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</si>
  <si>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</si>
  <si>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</si>
  <si>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</si>
  <si>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</si>
  <si>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</si>
  <si>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</si>
  <si>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</si>
  <si>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</si>
  <si>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</si>
  <si>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</si>
  <si>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</si>
  <si>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</si>
  <si>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</si>
  <si>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</si>
  <si>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</si>
  <si>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</si>
  <si>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</si>
  <si>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</si>
  <si>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</si>
  <si>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</si>
  <si>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</si>
  <si>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</si>
  <si>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</si>
  <si>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</si>
  <si>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</si>
  <si>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</si>
  <si>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</si>
  <si>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</si>
  <si>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</si>
  <si>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</si>
  <si>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</si>
  <si>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</si>
  <si>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</si>
  <si>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</si>
  <si>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</si>
  <si>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</si>
  <si>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</si>
  <si>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</si>
  <si>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</si>
  <si>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</si>
  <si>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</si>
  <si>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</si>
  <si>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</si>
  <si>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</si>
  <si>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</si>
  <si>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</si>
  <si>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</si>
  <si>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</si>
  <si>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</si>
  <si>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</si>
  <si>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</si>
  <si>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</si>
  <si>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</si>
  <si>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</si>
  <si>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</si>
  <si>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</si>
  <si>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</si>
  <si>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</si>
  <si>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</si>
  <si>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</si>
  <si>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</si>
  <si>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</si>
  <si>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</si>
  <si>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</si>
  <si>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</si>
  <si>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</si>
  <si>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</si>
  <si>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</si>
  <si>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</si>
  <si>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</si>
  <si>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</si>
  <si>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</si>
  <si>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</si>
  <si>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</si>
  <si>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</si>
  <si>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</si>
  <si>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</si>
  <si>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</si>
  <si>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</si>
  <si>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</si>
  <si>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</si>
  <si>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</si>
  <si>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</si>
  <si>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</si>
  <si>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</si>
  <si>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</si>
  <si>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</si>
  <si>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</si>
  <si>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</si>
  <si>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</si>
  <si>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</si>
  <si>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</si>
  <si>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</si>
  <si>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</si>
  <si>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</si>
  <si>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</si>
  <si>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</si>
  <si>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</si>
  <si>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</si>
  <si>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</si>
  <si>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</si>
  <si>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</si>
  <si>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</si>
  <si>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</si>
  <si>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</si>
  <si>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</si>
  <si>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</si>
  <si>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</si>
  <si>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</si>
  <si>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</si>
  <si>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</si>
  <si>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</si>
  <si>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</si>
  <si>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</si>
  <si>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</si>
  <si>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</si>
  <si>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</si>
  <si>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</si>
  <si>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</si>
  <si>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</si>
  <si>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</si>
  <si>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</si>
  <si>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</si>
  <si>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</si>
  <si>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</si>
  <si>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</si>
  <si>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</si>
  <si>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</si>
  <si>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</si>
  <si>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</si>
  <si>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</si>
  <si>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</si>
  <si>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</si>
  <si>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</si>
  <si>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</si>
  <si>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</si>
  <si>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</si>
  <si>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</si>
  <si>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</si>
  <si>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</si>
  <si>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</si>
  <si>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</si>
  <si>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</si>
  <si>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</si>
  <si>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</si>
  <si>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</si>
  <si>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</si>
  <si>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</si>
  <si>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</si>
  <si>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</si>
  <si>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</si>
  <si>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</si>
  <si>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</si>
  <si>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</si>
  <si>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</si>
  <si>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</si>
  <si>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</si>
  <si>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</si>
  <si>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</si>
  <si>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</si>
  <si>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</si>
  <si>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</si>
  <si>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</si>
  <si>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</si>
  <si>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</si>
  <si>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</si>
  <si>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</si>
  <si>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</si>
  <si>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</si>
  <si>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</si>
  <si>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</si>
  <si>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</si>
  <si>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</si>
  <si>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</si>
  <si>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</si>
  <si>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</si>
  <si>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</si>
  <si>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</si>
  <si>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</si>
  <si>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</si>
  <si>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</si>
  <si>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</si>
  <si>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</si>
  <si>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</si>
  <si>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</si>
  <si>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</si>
  <si>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</si>
  <si>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</si>
  <si>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</si>
  <si>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</si>
  <si>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</si>
  <si>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</si>
  <si>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</si>
  <si>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</si>
  <si>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</si>
  <si>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</si>
  <si>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</si>
  <si>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</si>
  <si>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</si>
  <si>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</si>
  <si>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</si>
  <si>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</si>
  <si>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</si>
  <si>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</si>
  <si>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</si>
  <si>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</si>
  <si>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</si>
  <si>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</si>
  <si>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</si>
  <si>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</si>
  <si>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</si>
  <si>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 xml:space="preserve">DISPONIBLE MES DE  MAYO </t>
  </si>
  <si>
    <t>EJECUTADO MES DE MAYO</t>
  </si>
  <si>
    <t xml:space="preserve">Ejucucion Presupuestaria Mes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</si>
</sst>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4" xfId="6" applyNumberFormat="1" applyFont="1" applyFill="1" applyBorder="1" applyAlignment="1" applyProtection="1">
      <alignment vertical="top"/>
      <protection hidden="1"/>
    </xf>
    <xf numFmtId="166" fontId="11" fillId="7" borderId="14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hidden="1"/>
    </xf>
    <xf numFmtId="166" fontId="13" fillId="8" borderId="14" xfId="6" applyNumberFormat="1" applyFont="1" applyFill="1" applyBorder="1" applyAlignment="1" applyProtection="1">
      <alignment vertical="top"/>
      <protection locked="0"/>
    </xf>
    <xf numFmtId="166" fontId="11" fillId="8" borderId="14" xfId="6" applyNumberFormat="1" applyFont="1" applyFill="1" applyBorder="1" applyAlignment="1" applyProtection="1">
      <alignment vertical="top"/>
    </xf>
    <xf numFmtId="166" fontId="11" fillId="8" borderId="16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locked="0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4" xfId="7" applyFont="1" applyFill="1" applyBorder="1" applyAlignment="1" applyProtection="1"/>
    <xf numFmtId="0" fontId="11" fillId="6" borderId="14" xfId="7" applyFont="1" applyFill="1" applyBorder="1" applyAlignment="1" applyProtection="1">
      <alignment horizontal="center"/>
    </xf>
    <xf numFmtId="0" fontId="11" fillId="6" borderId="14" xfId="7" applyFont="1" applyFill="1" applyBorder="1" applyAlignment="1" applyProtection="1">
      <alignment horizontal="center" vertical="top"/>
    </xf>
    <xf numFmtId="0" fontId="11" fillId="6" borderId="14" xfId="2" applyFont="1" applyFill="1" applyBorder="1" applyProtection="1"/>
    <xf numFmtId="0" fontId="10" fillId="7" borderId="14" xfId="7" applyFont="1" applyFill="1" applyBorder="1" applyAlignment="1" applyProtection="1">
      <alignment vertical="top"/>
    </xf>
    <xf numFmtId="0" fontId="11" fillId="7" borderId="14" xfId="7" applyFont="1" applyFill="1" applyBorder="1" applyAlignment="1" applyProtection="1">
      <alignment horizontal="center" vertical="top"/>
    </xf>
    <xf numFmtId="0" fontId="11" fillId="7" borderId="14" xfId="2" applyFont="1" applyFill="1" applyBorder="1" applyAlignment="1" applyProtection="1">
      <alignment vertical="top"/>
    </xf>
    <xf numFmtId="0" fontId="10" fillId="8" borderId="14" xfId="7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horizontal="center" vertical="top"/>
    </xf>
    <xf numFmtId="0" fontId="11" fillId="8" borderId="14" xfId="2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vertical="top"/>
    </xf>
    <xf numFmtId="0" fontId="13" fillId="8" borderId="14" xfId="7" applyFont="1" applyFill="1" applyBorder="1" applyAlignment="1" applyProtection="1">
      <alignment horizontal="center" vertical="top"/>
    </xf>
    <xf numFmtId="0" fontId="13" fillId="8" borderId="14" xfId="7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  <protection locked="0"/>
    </xf>
    <xf numFmtId="0" fontId="13" fillId="8" borderId="14" xfId="2" applyFont="1" applyFill="1" applyBorder="1" applyAlignment="1" applyProtection="1">
      <alignment vertical="top" wrapText="1"/>
    </xf>
    <xf numFmtId="0" fontId="14" fillId="8" borderId="16" xfId="7" applyFont="1" applyFill="1" applyBorder="1" applyAlignment="1" applyProtection="1">
      <alignment vertical="top"/>
    </xf>
    <xf numFmtId="0" fontId="13" fillId="8" borderId="16" xfId="7" applyFont="1" applyFill="1" applyBorder="1" applyAlignment="1" applyProtection="1">
      <alignment horizontal="center" vertical="top"/>
    </xf>
    <xf numFmtId="0" fontId="13" fillId="8" borderId="16" xfId="2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vertical="top"/>
    </xf>
    <xf numFmtId="0" fontId="14" fillId="8" borderId="14" xfId="7" applyFont="1" applyFill="1" applyBorder="1" applyProtection="1"/>
    <xf numFmtId="0" fontId="13" fillId="8" borderId="14" xfId="2" applyFont="1" applyFill="1" applyBorder="1" applyProtection="1"/>
    <xf numFmtId="0" fontId="14" fillId="8" borderId="16" xfId="7" applyFont="1" applyFill="1" applyBorder="1" applyProtection="1"/>
    <xf numFmtId="0" fontId="13" fillId="8" borderId="16" xfId="2" applyFont="1" applyFill="1" applyBorder="1" applyProtection="1"/>
    <xf numFmtId="0" fontId="10" fillId="8" borderId="14" xfId="7" applyFont="1" applyFill="1" applyBorder="1" applyProtection="1"/>
    <xf numFmtId="0" fontId="11" fillId="8" borderId="14" xfId="2" applyFont="1" applyFill="1" applyBorder="1" applyProtection="1"/>
    <xf numFmtId="0" fontId="13" fillId="8" borderId="14" xfId="2" applyFont="1" applyFill="1" applyBorder="1" applyAlignment="1" applyProtection="1">
      <alignment wrapText="1"/>
    </xf>
    <xf numFmtId="0" fontId="13" fillId="8" borderId="14" xfId="7" applyFont="1" applyFill="1" applyBorder="1" applyAlignment="1" applyProtection="1">
      <alignment vertical="top" wrapText="1"/>
    </xf>
    <xf numFmtId="0" fontId="10" fillId="8" borderId="16" xfId="7" applyFont="1" applyFill="1" applyBorder="1" applyAlignment="1" applyProtection="1">
      <alignment vertical="top"/>
    </xf>
    <xf numFmtId="0" fontId="11" fillId="8" borderId="16" xfId="7" applyFont="1" applyFill="1" applyBorder="1" applyAlignment="1" applyProtection="1">
      <alignment horizontal="center" vertical="top"/>
    </xf>
    <xf numFmtId="0" fontId="11" fillId="8" borderId="16" xfId="7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horizontal="center" vertical="center"/>
    </xf>
    <xf numFmtId="0" fontId="13" fillId="8" borderId="14" xfId="7" applyFont="1" applyFill="1" applyBorder="1" applyAlignment="1" applyProtection="1">
      <alignment horizontal="center" vertical="center"/>
    </xf>
    <xf numFmtId="0" fontId="11" fillId="8" borderId="14" xfId="7" applyFont="1" applyFill="1" applyBorder="1" applyAlignment="1" applyProtection="1">
      <alignment vertical="top" wrapText="1"/>
    </xf>
    <xf numFmtId="0" fontId="11" fillId="8" borderId="14" xfId="2" applyFont="1" applyFill="1" applyBorder="1" applyAlignment="1" applyProtection="1">
      <alignment vertical="top" wrapText="1"/>
    </xf>
    <xf numFmtId="0" fontId="14" fillId="8" borderId="14" xfId="7" applyFont="1" applyFill="1" applyBorder="1" applyAlignment="1" applyProtection="1">
      <alignment vertical="top"/>
      <protection locked="0"/>
    </xf>
    <xf numFmtId="0" fontId="13" fillId="8" borderId="14" xfId="7" applyFont="1" applyFill="1" applyBorder="1" applyAlignment="1" applyProtection="1">
      <alignment horizontal="center" vertical="top"/>
      <protection locked="0"/>
    </xf>
    <xf numFmtId="0" fontId="13" fillId="8" borderId="14" xfId="2" applyFont="1" applyFill="1" applyBorder="1" applyAlignment="1" applyProtection="1">
      <alignment vertical="top" wrapText="1"/>
      <protection locked="0"/>
    </xf>
    <xf numFmtId="0" fontId="13" fillId="8" borderId="16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6" xfId="6" applyNumberFormat="1" applyFont="1" applyFill="1" applyBorder="1" applyAlignment="1" applyProtection="1">
      <alignment vertical="top"/>
      <protection locked="0"/>
    </xf>
    <xf numFmtId="164" fontId="0" fillId="0" borderId="17" xfId="0" applyNumberFormat="1" applyBorder="1"/>
    <xf numFmtId="0" fontId="0" fillId="0" borderId="0" xfId="0" applyBorder="1"/>
    <xf numFmtId="166" fontId="11" fillId="0" borderId="15" xfId="1" applyNumberFormat="1" applyFont="1" applyFill="1" applyBorder="1" applyAlignment="1" applyProtection="1">
      <alignment vertical="top"/>
      <protection hidden="1"/>
    </xf>
    <xf numFmtId="166" fontId="15" fillId="0" borderId="15" xfId="1" applyNumberFormat="1" applyFont="1" applyFill="1" applyBorder="1"/>
    <xf numFmtId="166" fontId="12" fillId="0" borderId="15" xfId="1" applyNumberFormat="1" applyFont="1" applyFill="1" applyBorder="1"/>
    <xf numFmtId="165" fontId="11" fillId="5" borderId="5" xfId="1" applyFont="1" applyFill="1" applyBorder="1" applyAlignment="1" applyProtection="1">
      <alignment horizontal="center" vertical="top"/>
    </xf>
    <xf numFmtId="166" fontId="11" fillId="6" borderId="5" xfId="6" applyNumberFormat="1" applyFont="1" applyFill="1" applyBorder="1" applyAlignment="1" applyProtection="1">
      <alignment vertical="top"/>
      <protection hidden="1"/>
    </xf>
    <xf numFmtId="165" fontId="11" fillId="0" borderId="5" xfId="1" applyFont="1" applyFill="1" applyBorder="1" applyAlignment="1" applyProtection="1">
      <alignment horizontal="center" vertical="top"/>
    </xf>
    <xf numFmtId="166" fontId="11" fillId="5" borderId="18" xfId="6" applyNumberFormat="1" applyFont="1" applyFill="1" applyBorder="1" applyAlignment="1" applyProtection="1">
      <alignment vertical="top"/>
      <protection hidden="1"/>
    </xf>
    <xf numFmtId="166" fontId="11" fillId="6" borderId="19" xfId="6" applyNumberFormat="1" applyFont="1" applyFill="1" applyBorder="1" applyAlignment="1" applyProtection="1">
      <alignment vertical="top"/>
      <protection hidden="1"/>
    </xf>
    <xf numFmtId="166" fontId="11" fillId="7" borderId="19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166" fontId="13" fillId="8" borderId="20" xfId="6" applyNumberFormat="1" applyFont="1" applyFill="1" applyBorder="1" applyAlignment="1" applyProtection="1">
      <alignment vertical="top"/>
      <protection locked="0"/>
    </xf>
    <xf numFmtId="166" fontId="11" fillId="8" borderId="19" xfId="6" applyNumberFormat="1" applyFont="1" applyFill="1" applyBorder="1" applyAlignment="1" applyProtection="1">
      <alignment vertical="top"/>
    </xf>
    <xf numFmtId="166" fontId="11" fillId="8" borderId="20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locked="0"/>
    </xf>
    <xf numFmtId="166" fontId="11" fillId="5" borderId="15" xfId="6" applyNumberFormat="1" applyFont="1" applyFill="1" applyBorder="1" applyAlignment="1" applyProtection="1">
      <alignment horizontal="right" vertical="top"/>
      <protection hidden="1"/>
    </xf>
    <xf numFmtId="166" fontId="11" fillId="6" borderId="15" xfId="6" applyNumberFormat="1" applyFont="1" applyFill="1" applyBorder="1" applyAlignment="1" applyProtection="1">
      <alignment vertical="top"/>
      <protection hidden="1"/>
    </xf>
    <xf numFmtId="166" fontId="11" fillId="0" borderId="15" xfId="6" applyNumberFormat="1" applyFont="1" applyFill="1" applyBorder="1" applyAlignment="1" applyProtection="1">
      <alignment horizontal="right" vertical="top"/>
      <protection hidden="1"/>
    </xf>
    <xf numFmtId="165" fontId="11" fillId="5" borderId="15" xfId="1" applyNumberFormat="1" applyFont="1" applyFill="1" applyBorder="1" applyAlignment="1" applyProtection="1">
      <alignment horizontal="center" vertical="top"/>
    </xf>
    <xf numFmtId="165" fontId="11" fillId="0" borderId="15" xfId="1" applyNumberFormat="1" applyFont="1" applyFill="1" applyBorder="1" applyAlignment="1" applyProtection="1">
      <alignment horizontal="center" vertical="top"/>
    </xf>
    <xf numFmtId="166" fontId="11" fillId="5" borderId="15" xfId="1" applyNumberFormat="1" applyFont="1" applyFill="1" applyBorder="1" applyAlignment="1" applyProtection="1">
      <alignment horizontal="center" vertical="top"/>
    </xf>
    <xf numFmtId="0" fontId="13" fillId="8" borderId="22" xfId="2" applyFont="1" applyFill="1" applyBorder="1" applyAlignment="1" applyProtection="1">
      <alignment vertical="top" wrapText="1"/>
    </xf>
    <xf numFmtId="0" fontId="14" fillId="8" borderId="22" xfId="2" applyFont="1" applyFill="1" applyBorder="1" applyProtection="1">
      <protection locked="0"/>
    </xf>
    <xf numFmtId="166" fontId="13" fillId="8" borderId="22" xfId="6" applyNumberFormat="1" applyFont="1" applyFill="1" applyBorder="1" applyAlignment="1" applyProtection="1">
      <alignment vertical="top"/>
      <protection locked="0"/>
    </xf>
    <xf numFmtId="166" fontId="11" fillId="8" borderId="22" xfId="6" applyNumberFormat="1" applyFont="1" applyFill="1" applyBorder="1" applyAlignment="1" applyProtection="1">
      <alignment vertical="top"/>
    </xf>
    <xf numFmtId="166" fontId="13" fillId="8" borderId="21" xfId="6" applyNumberFormat="1" applyFont="1" applyFill="1" applyBorder="1" applyAlignment="1" applyProtection="1">
      <alignment vertical="top"/>
      <protection locked="0"/>
    </xf>
    <xf numFmtId="166" fontId="11" fillId="0" borderId="23" xfId="6" applyNumberFormat="1" applyFont="1" applyFill="1" applyBorder="1" applyAlignment="1" applyProtection="1">
      <alignment horizontal="right" vertical="top"/>
      <protection hidden="1"/>
    </xf>
    <xf numFmtId="165" fontId="11" fillId="0" borderId="23" xfId="1" applyNumberFormat="1" applyFont="1" applyFill="1" applyBorder="1" applyAlignment="1" applyProtection="1">
      <alignment horizontal="center" vertical="top"/>
    </xf>
    <xf numFmtId="166" fontId="12" fillId="0" borderId="23" xfId="1" applyNumberFormat="1" applyFont="1" applyFill="1" applyBorder="1"/>
    <xf numFmtId="165" fontId="11" fillId="0" borderId="24" xfId="1" applyFont="1" applyFill="1" applyBorder="1" applyAlignment="1" applyProtection="1">
      <alignment horizontal="center" vertical="top"/>
    </xf>
    <xf numFmtId="165" fontId="0" fillId="0" borderId="0" xfId="0" applyNumberFormat="1"/>
    <xf numFmtId="166" fontId="11" fillId="8" borderId="15" xfId="6" applyNumberFormat="1" applyFont="1" applyFill="1" applyBorder="1" applyAlignment="1" applyProtection="1">
      <alignment horizontal="right" vertical="top"/>
      <protection hidden="1"/>
    </xf>
    <xf numFmtId="165" fontId="11" fillId="8" borderId="15" xfId="1" applyNumberFormat="1" applyFont="1" applyFill="1" applyBorder="1" applyAlignment="1" applyProtection="1">
      <alignment horizontal="center" vertical="top"/>
    </xf>
    <xf numFmtId="166" fontId="15" fillId="8" borderId="15" xfId="1" applyNumberFormat="1" applyFont="1" applyFill="1" applyBorder="1"/>
    <xf numFmtId="165" fontId="11" fillId="8" borderId="5" xfId="1" applyFont="1" applyFill="1" applyBorder="1" applyAlignment="1" applyProtection="1">
      <alignment horizontal="center" vertical="top"/>
    </xf>
    <xf numFmtId="166" fontId="12" fillId="8" borderId="15" xfId="1" applyNumberFormat="1" applyFont="1" applyFill="1" applyBorder="1"/>
    <xf numFmtId="166" fontId="10" fillId="6" borderId="5" xfId="6" applyNumberFormat="1" applyFont="1" applyFill="1" applyBorder="1" applyAlignment="1" applyProtection="1">
      <alignment vertical="top"/>
      <protection hidden="1"/>
    </xf>
    <xf numFmtId="0" fontId="9" fillId="4" borderId="11" xfId="4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8" fillId="4" borderId="14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3238500</xdr:colOff>
      <xdr:row>0</xdr:row>
      <xdr:rowOff>57150</xdr:rowOff>
    </xdr:from>
    <xdr:to>
      <xdr:col>10</xdr:col>
      <xdr:colOff>485775</xdr:colOff>
      <xdr:row>4</xdr:row>
      <xdr:rowOff>123825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57150"/>
          <a:ext cx="1438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853412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G23">
            <v>0</v>
          </cell>
          <cell r="H23">
            <v>0</v>
          </cell>
          <cell r="I23">
            <v>915709.76</v>
          </cell>
          <cell r="J23">
            <v>262364.5</v>
          </cell>
          <cell r="K23">
            <v>390182.99</v>
          </cell>
          <cell r="L23">
            <v>0</v>
          </cell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F25" t="str">
            <v>Ascenso a militires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Nuevas plazas maestros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F27" t="str">
            <v>Incentivos y escalafón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F28" t="str">
            <v>Nuevas plazas a medicos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L30">
            <v>0</v>
          </cell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Suplencias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Sueldos al personal por servicios especiales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Sueldo al personal nominal en período probatorio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 xml:space="preserve"> Jornales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Sobrejornales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0</v>
          </cell>
          <cell r="I39" t="e">
            <v>#N/A</v>
          </cell>
          <cell r="J39" t="e">
            <v>#N/A</v>
          </cell>
          <cell r="K39">
            <v>247112.5</v>
          </cell>
          <cell r="L39">
            <v>0</v>
          </cell>
          <cell r="M39">
            <v>13633646.699999999</v>
          </cell>
          <cell r="N39" t="e">
            <v>#N/A</v>
          </cell>
        </row>
        <row r="40">
          <cell r="F40" t="str">
            <v>Sueldo anual No. 13</v>
          </cell>
          <cell r="G40">
            <v>933650.49999999988</v>
          </cell>
          <cell r="H40">
            <v>0</v>
          </cell>
          <cell r="I40" t="e">
            <v>#N/A</v>
          </cell>
          <cell r="J40" t="e">
            <v>#N/A</v>
          </cell>
          <cell r="K40">
            <v>247112.5</v>
          </cell>
          <cell r="L40">
            <v>0</v>
          </cell>
          <cell r="M40">
            <v>13633646.699999999</v>
          </cell>
          <cell r="N40" t="e">
            <v>#N/A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Pago de porcentaje por desvinculación de cargo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Prestacion laboral por desvinculación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Compensación por horas extraordinarias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Pago de horas extraordinarias, Horas extraordinarias fin de año (Reglamento 523-09)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F55" t="str">
            <v>Prima de transporte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Compensación servicios de Seguridad</v>
          </cell>
          <cell r="G56">
            <v>0</v>
          </cell>
          <cell r="H56">
            <v>558900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558900</v>
          </cell>
        </row>
        <row r="57">
          <cell r="F57" t="str">
            <v>Compensación por resultados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F58" t="str">
            <v>Compensación por distancia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Compensaciones especiales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Bono por desempeño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Beneficio , Acuerdo de desempeños institucionales (Reglamento 423-12)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Dietas en el exterior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Gastos de representación en el exterior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L73">
            <v>0</v>
          </cell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Gratificaciones por pasantías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Gratificaciones por aniversario de institución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F78" t="str">
            <v>Otras Gratificaciones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Contribuciones a la Seguridad Social y Riesgo Laboral</v>
          </cell>
          <cell r="G79">
            <v>1050945.9554092127</v>
          </cell>
          <cell r="H79">
            <v>729177.56</v>
          </cell>
          <cell r="I79" t="e">
            <v>#N/A</v>
          </cell>
          <cell r="J79" t="e">
            <v>#N/A</v>
          </cell>
          <cell r="K79">
            <v>957512.75000000012</v>
          </cell>
          <cell r="L79">
            <v>0</v>
          </cell>
          <cell r="M79">
            <v>11061060.029999999</v>
          </cell>
          <cell r="N79" t="e">
            <v>#N/A</v>
          </cell>
        </row>
        <row r="80">
          <cell r="F80" t="str">
            <v>Contribuciones al seguro de salud</v>
          </cell>
          <cell r="G80">
            <v>245012.87540921263</v>
          </cell>
          <cell r="H80">
            <v>0</v>
          </cell>
          <cell r="I80" t="e">
            <v>#N/A</v>
          </cell>
          <cell r="J80" t="e">
            <v>#N/A</v>
          </cell>
          <cell r="K80">
            <v>451326.27000000008</v>
          </cell>
          <cell r="L80">
            <v>0</v>
          </cell>
          <cell r="M80">
            <v>5155551.17</v>
          </cell>
          <cell r="N80" t="e">
            <v>#N/A</v>
          </cell>
        </row>
        <row r="81">
          <cell r="F81" t="str">
            <v>Contribuciones al seguro de salud</v>
          </cell>
          <cell r="G81">
            <v>245012.87540921263</v>
          </cell>
          <cell r="H81">
            <v>0</v>
          </cell>
          <cell r="I81" t="e">
            <v>#N/A</v>
          </cell>
          <cell r="J81" t="e">
            <v>#N/A</v>
          </cell>
          <cell r="K81">
            <v>451326.27000000008</v>
          </cell>
          <cell r="L81">
            <v>0</v>
          </cell>
          <cell r="M81">
            <v>5155551.17</v>
          </cell>
          <cell r="N81" t="e">
            <v>#N/A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L83">
            <v>0</v>
          </cell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L85">
            <v>0</v>
          </cell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>Contratacion de servicios</v>
          </cell>
          <cell r="G88">
            <v>186032.70048432797</v>
          </cell>
          <cell r="H88">
            <v>683083.1</v>
          </cell>
          <cell r="I88" t="e">
            <v>#REF!</v>
          </cell>
          <cell r="J88">
            <v>423733.42624858447</v>
          </cell>
          <cell r="K88">
            <v>10100364.543221479</v>
          </cell>
          <cell r="L88">
            <v>718447.71</v>
          </cell>
          <cell r="M88">
            <v>34115243.588571429</v>
          </cell>
          <cell r="N88" t="e">
            <v>#REF!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F102" t="str">
            <v>Electricidad no cortable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L128">
            <v>0</v>
          </cell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F133" t="str">
            <v>Alquiler de equipo para computación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F134" t="str">
            <v>Alquiler de equipo de comunicación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Alquiler de equipos sanitarios y de laboratorios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Servicios especiales de mantenimiento y reparación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Obras en bienes de dominio público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Instalaciones eléctricas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Servicios de pintura y derivados con fin de higiene y embellecimiento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F179" t="str">
            <v>Mantenimiento y reparación de equipos sanitarios y de laboratorio</v>
          </cell>
          <cell r="G179">
            <v>0</v>
          </cell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L179">
            <v>0</v>
          </cell>
          <cell r="M179">
            <v>0</v>
          </cell>
          <cell r="N179">
            <v>1459005.92</v>
          </cell>
        </row>
        <row r="180">
          <cell r="F180" t="str">
            <v>Mantenimiento y reparación de equipos de comunicación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F181" t="str">
            <v>Mantenimiento y reparación de equipos de transporte, tracción y elevación</v>
          </cell>
          <cell r="G181">
            <v>0</v>
          </cell>
          <cell r="H181">
            <v>385677.61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60000</v>
          </cell>
          <cell r="I184" t="e">
            <v>#REF!</v>
          </cell>
          <cell r="J184">
            <v>77922.449248584453</v>
          </cell>
          <cell r="K184">
            <v>9170953.1332214791</v>
          </cell>
          <cell r="L184">
            <v>685447.71</v>
          </cell>
          <cell r="M184">
            <v>19752059.140000001</v>
          </cell>
          <cell r="N184" t="e">
            <v>#REF!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60000</v>
          </cell>
          <cell r="I193" t="e">
            <v>#REF!</v>
          </cell>
          <cell r="J193">
            <v>77922.449248584453</v>
          </cell>
          <cell r="K193">
            <v>9170953.1332214791</v>
          </cell>
          <cell r="L193">
            <v>0</v>
          </cell>
          <cell r="M193">
            <v>60000</v>
          </cell>
          <cell r="N193" t="e">
            <v>#REF!</v>
          </cell>
        </row>
        <row r="194">
          <cell r="F194" t="str">
            <v>Fumigación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0</v>
          </cell>
          <cell r="I195" t="e">
            <v>#REF!</v>
          </cell>
          <cell r="J195">
            <v>17922.449248584457</v>
          </cell>
          <cell r="K195">
            <v>9110953.1332214791</v>
          </cell>
          <cell r="L195">
            <v>0</v>
          </cell>
          <cell r="M195">
            <v>0</v>
          </cell>
          <cell r="N195" t="e">
            <v>#REF!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L196">
            <v>0</v>
          </cell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F199" t="str">
            <v>Festividades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Actuaciones deportivas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Actuaciones artísticas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Servicios jurídicos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Servicios de capacitación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685447.71</v>
          </cell>
          <cell r="M206">
            <v>0</v>
          </cell>
          <cell r="N206">
            <v>685447.71</v>
          </cell>
        </row>
        <row r="207">
          <cell r="F207" t="str">
            <v>Servicios de informática y sistemas computarizados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Otros servicios técnicos profesionales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2262.86</v>
          </cell>
          <cell r="N211">
            <v>2262.86</v>
          </cell>
        </row>
        <row r="212">
          <cell r="F212" t="str">
            <v>Tasas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Interes devengados externos por instituciones financieras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Premios de billetes y quinielas de la Lotería Nacional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Otros gastos por indemnizaciones y compensaciones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Otros gastos operativos de instituciones empresariales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2876827.81</v>
          </cell>
          <cell r="I219" t="e">
            <v>#REF!</v>
          </cell>
          <cell r="J219">
            <v>27794122.485285439</v>
          </cell>
          <cell r="K219">
            <v>8559174.2325182501</v>
          </cell>
          <cell r="L219">
            <v>0</v>
          </cell>
          <cell r="M219">
            <v>20106012.620000001</v>
          </cell>
          <cell r="N219" t="e">
            <v>#REF!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0</v>
          </cell>
          <cell r="I220" t="e">
            <v>#REF!</v>
          </cell>
          <cell r="J220">
            <v>224272.71528544725</v>
          </cell>
          <cell r="K220">
            <v>312904.30091825023</v>
          </cell>
          <cell r="L220">
            <v>0</v>
          </cell>
          <cell r="M220">
            <v>13213914.67</v>
          </cell>
          <cell r="N220" t="e">
            <v>#REF!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0</v>
          </cell>
          <cell r="I221" t="e">
            <v>#REF!</v>
          </cell>
          <cell r="J221">
            <v>224272.71528544725</v>
          </cell>
          <cell r="K221">
            <v>312904.30091825023</v>
          </cell>
          <cell r="L221">
            <v>0</v>
          </cell>
          <cell r="M221">
            <v>13180580.380000001</v>
          </cell>
          <cell r="N221" t="e">
            <v>#REF!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0</v>
          </cell>
          <cell r="I222" t="e">
            <v>#REF!</v>
          </cell>
          <cell r="J222">
            <v>224272.71528544725</v>
          </cell>
          <cell r="K222">
            <v>312904.30091825023</v>
          </cell>
          <cell r="L222">
            <v>0</v>
          </cell>
          <cell r="M222">
            <v>13180580.380000001</v>
          </cell>
          <cell r="N222" t="e">
            <v>#REF!</v>
          </cell>
        </row>
        <row r="223">
          <cell r="F223" t="str">
            <v>Desayuno escolar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F229" t="str">
            <v>Productos forestales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1735733.31</v>
          </cell>
        </row>
        <row r="237">
          <cell r="F237" t="str">
            <v>Prendas de vestir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L238">
            <v>0</v>
          </cell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550000</v>
          </cell>
          <cell r="I241">
            <v>940153.58707673172</v>
          </cell>
          <cell r="J241">
            <v>650753.54</v>
          </cell>
          <cell r="K241">
            <v>1141503.8743999999</v>
          </cell>
          <cell r="L241">
            <v>0</v>
          </cell>
          <cell r="M241">
            <v>450000</v>
          </cell>
          <cell r="N241">
            <v>4626709.779476732</v>
          </cell>
        </row>
        <row r="242">
          <cell r="F242" t="str">
            <v>Papel de escritorio</v>
          </cell>
          <cell r="G242">
            <v>244298.77800000002</v>
          </cell>
          <cell r="H242">
            <v>0</v>
          </cell>
          <cell r="I242">
            <v>308030.89707673178</v>
          </cell>
          <cell r="J242">
            <v>450753.54</v>
          </cell>
          <cell r="K242">
            <v>785318.50439999986</v>
          </cell>
          <cell r="L242">
            <v>0</v>
          </cell>
          <cell r="M242">
            <v>0</v>
          </cell>
          <cell r="N242">
            <v>1788401.7194767315</v>
          </cell>
        </row>
        <row r="243">
          <cell r="F243" t="str">
            <v>Papel de escritorio</v>
          </cell>
          <cell r="G243">
            <v>244298.77800000002</v>
          </cell>
          <cell r="H243">
            <v>0</v>
          </cell>
          <cell r="I243">
            <v>308030.89707673178</v>
          </cell>
          <cell r="J243">
            <v>450753.54</v>
          </cell>
          <cell r="K243">
            <v>785318.50439999986</v>
          </cell>
          <cell r="L243">
            <v>0</v>
          </cell>
          <cell r="M243">
            <v>0</v>
          </cell>
          <cell r="N243">
            <v>1788401.7194767315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L245">
            <v>0</v>
          </cell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L247">
            <v>0</v>
          </cell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0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145049167.96000001</v>
          </cell>
        </row>
        <row r="255">
          <cell r="F255" t="str">
            <v>Productos medicinales para uso humano</v>
          </cell>
          <cell r="G255">
            <v>0</v>
          </cell>
          <cell r="H255">
            <v>0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145049167.96000001</v>
          </cell>
        </row>
        <row r="256">
          <cell r="F256" t="str">
            <v>Productos medicinales para uso humano</v>
          </cell>
          <cell r="G256">
            <v>0</v>
          </cell>
          <cell r="H256">
            <v>0</v>
          </cell>
          <cell r="I256">
            <v>144340731.16</v>
          </cell>
          <cell r="J256">
            <v>0</v>
          </cell>
          <cell r="K256">
            <v>708436.8</v>
          </cell>
          <cell r="L256">
            <v>0</v>
          </cell>
          <cell r="M256">
            <v>0</v>
          </cell>
          <cell r="N256">
            <v>145049167.96000001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G265">
            <v>0</v>
          </cell>
          <cell r="H265">
            <v>130000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F274" t="str">
            <v>Productos de asbestos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F275" t="str">
            <v>Productos de yeso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F276" t="str">
            <v>Productos de arcilla y derivados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F280" t="str">
            <v>Productos de porcelana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F283" t="str">
            <v>Productos no ferrosos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F284" t="str">
            <v>Estructuras metálicas acabadas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F287" t="str">
            <v>Accesorios de metal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F290" t="str">
            <v>Petróleo crudo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F291" t="str">
            <v>Carbon mineral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F292" t="str">
            <v>Piedra, arcilla y arena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F293" t="str">
            <v>Productos aislantes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F294" t="str">
            <v>Productos abrasivos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F295" t="str">
            <v>Otros minerales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400000</v>
          </cell>
          <cell r="I298">
            <v>7995122.3799999999</v>
          </cell>
          <cell r="J298">
            <v>19317741.547199994</v>
          </cell>
          <cell r="K298">
            <v>0</v>
          </cell>
          <cell r="L298">
            <v>0</v>
          </cell>
          <cell r="M298">
            <v>3567976.13</v>
          </cell>
          <cell r="N298">
            <v>31280840.057199992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G301">
            <v>0</v>
          </cell>
          <cell r="H301">
            <v>400000</v>
          </cell>
          <cell r="I301">
            <v>1500000</v>
          </cell>
          <cell r="J301">
            <v>0</v>
          </cell>
          <cell r="K301">
            <v>0</v>
          </cell>
          <cell r="L301">
            <v>0</v>
          </cell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F303" t="str">
            <v>Gas GLP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1000</v>
          </cell>
          <cell r="N304">
            <v>1000</v>
          </cell>
        </row>
        <row r="305">
          <cell r="F305" t="str">
            <v>Lubricantes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F306" t="str">
            <v>Gas Natural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0</v>
          </cell>
          <cell r="I307">
            <v>6495122.3799999999</v>
          </cell>
          <cell r="J307">
            <v>19317741.547199994</v>
          </cell>
          <cell r="K307">
            <v>0</v>
          </cell>
          <cell r="L307">
            <v>0</v>
          </cell>
          <cell r="M307">
            <v>58596</v>
          </cell>
          <cell r="N307">
            <v>25871459.927199993</v>
          </cell>
        </row>
        <row r="308">
          <cell r="F308" t="str">
            <v>Productos explosivos y Pirotecnia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F309" t="str">
            <v>Productos Fotoquímicos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F310" t="str">
            <v>Productos Químicos de uso Personal</v>
          </cell>
          <cell r="G310">
            <v>0</v>
          </cell>
          <cell r="H310">
            <v>0</v>
          </cell>
          <cell r="I310">
            <v>6495122.3799999999</v>
          </cell>
          <cell r="J310">
            <v>19317741.547199994</v>
          </cell>
          <cell r="K310">
            <v>0</v>
          </cell>
          <cell r="L310">
            <v>0</v>
          </cell>
          <cell r="M310">
            <v>0</v>
          </cell>
          <cell r="N310">
            <v>25812863.927199993</v>
          </cell>
        </row>
        <row r="311">
          <cell r="F311" t="str">
            <v>Abonos y Fertilizantes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F312" t="str">
            <v>Insecticidas, Fumigantes y Otros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1261094.5</v>
          </cell>
          <cell r="I319">
            <v>61919121.310000002</v>
          </cell>
          <cell r="J319">
            <v>7601354.6827999987</v>
          </cell>
          <cell r="K319">
            <v>6396329.2571999999</v>
          </cell>
          <cell r="L319">
            <v>0</v>
          </cell>
          <cell r="M319">
            <v>2315913.21</v>
          </cell>
          <cell r="N319">
            <v>81022205.179999977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L321">
            <v>0</v>
          </cell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F323" t="str">
            <v>Utiles de escritorio, oficina informática y de enseñanza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0</v>
          </cell>
          <cell r="I324">
            <v>56259811.469999999</v>
          </cell>
          <cell r="J324">
            <v>6618398.4327999987</v>
          </cell>
          <cell r="K324">
            <v>6082614.1871999996</v>
          </cell>
          <cell r="L324">
            <v>0</v>
          </cell>
          <cell r="M324">
            <v>0</v>
          </cell>
          <cell r="N324">
            <v>69228121.809999987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0</v>
          </cell>
          <cell r="I325">
            <v>56259811.469999999</v>
          </cell>
          <cell r="J325">
            <v>6618398.4327999987</v>
          </cell>
          <cell r="K325">
            <v>6082614.1871999996</v>
          </cell>
          <cell r="L325">
            <v>0</v>
          </cell>
          <cell r="M325">
            <v>0</v>
          </cell>
          <cell r="N325">
            <v>69228121.809999987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F342" t="str">
            <v>Jubilaciones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F343" t="str">
            <v>Indemnización Laboral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F346" t="str">
            <v>Ayudas Y Donaciones Ocasionales A Hogares Y Personas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F347" t="str">
            <v>Programa De Repitencia Escolar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F350" t="str">
            <v>Becas extranjeras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F364" t="str">
            <v>Otras transferencias corrientes a instituciones públicas de la seguridad social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K410">
            <v>0</v>
          </cell>
          <cell r="L410">
            <v>0</v>
          </cell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G426">
            <v>0</v>
          </cell>
          <cell r="H426">
            <v>0</v>
          </cell>
          <cell r="I426">
            <v>20000000</v>
          </cell>
          <cell r="J426">
            <v>5000000</v>
          </cell>
          <cell r="K426">
            <v>16934175.859999999</v>
          </cell>
          <cell r="L426">
            <v>0</v>
          </cell>
          <cell r="M426">
            <v>0</v>
          </cell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G428">
            <v>0</v>
          </cell>
          <cell r="H428">
            <v>0</v>
          </cell>
          <cell r="I428">
            <v>0</v>
          </cell>
          <cell r="J428">
            <v>70468.570000000007</v>
          </cell>
          <cell r="K428">
            <v>100000</v>
          </cell>
          <cell r="L428">
            <v>0</v>
          </cell>
          <cell r="M428">
            <v>0</v>
          </cell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G435">
            <v>0</v>
          </cell>
          <cell r="H435">
            <v>4100000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F452" t="str">
            <v>Herramientas y máquinas-herramientas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F465" t="str">
            <v>Base de datos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F474" t="str">
            <v>Intelectuales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F475" t="str">
            <v>Industriales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F476" t="str">
            <v>Comerciales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showGridLines="0" tabSelected="1" zoomScaleNormal="100" workbookViewId="0">
      <selection activeCell="P10" sqref="P10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hidden="1" customWidth="1"/>
    <col min="8" max="8" width="16.5703125" hidden="1" customWidth="1"/>
    <col min="9" max="10" width="14.85546875" style="14" hidden="1" customWidth="1"/>
    <col min="11" max="11" width="15.5703125" customWidth="1"/>
    <col min="12" max="12" width="11.42578125" customWidth="1"/>
    <col min="13" max="13" width="16.140625" customWidth="1"/>
    <col min="14" max="14" width="12" customWidth="1"/>
    <col min="15" max="15" width="16.5703125" customWidth="1"/>
    <col min="16" max="16" width="19.7109375" customWidth="1"/>
  </cols>
  <sheetData>
    <row r="1" spans="1:16" ht="15.75" x14ac:dyDescent="0.3">
      <c r="A1" s="1"/>
      <c r="B1" s="1"/>
      <c r="C1" s="1"/>
      <c r="D1" s="1"/>
      <c r="E1" s="1"/>
      <c r="F1" s="1"/>
      <c r="G1" s="1"/>
      <c r="H1" s="1"/>
      <c r="I1" s="13"/>
      <c r="J1" s="13"/>
      <c r="K1" s="1"/>
      <c r="L1" s="1"/>
      <c r="M1" s="2"/>
      <c r="N1" s="2"/>
      <c r="O1" s="2"/>
    </row>
    <row r="2" spans="1:16" ht="15.75" x14ac:dyDescent="0.3">
      <c r="A2" s="1"/>
      <c r="B2" s="1"/>
      <c r="C2" s="1"/>
      <c r="D2" s="1"/>
      <c r="E2" s="1"/>
      <c r="F2" s="1"/>
      <c r="G2" s="1"/>
      <c r="H2" s="1"/>
      <c r="I2" s="13"/>
      <c r="J2" s="13"/>
      <c r="K2" s="1"/>
      <c r="L2" s="1"/>
      <c r="M2" s="2"/>
      <c r="N2" s="2"/>
      <c r="O2" s="2"/>
    </row>
    <row r="3" spans="1:16" ht="15.75" x14ac:dyDescent="0.3">
      <c r="A3" s="1"/>
      <c r="B3" s="1"/>
      <c r="C3" s="1"/>
      <c r="D3" s="1"/>
      <c r="E3" s="1"/>
      <c r="F3" s="1"/>
      <c r="G3" s="1"/>
      <c r="H3" s="1"/>
      <c r="I3" s="13"/>
      <c r="J3" s="13"/>
      <c r="K3" s="1"/>
      <c r="L3" s="1"/>
      <c r="M3" s="2"/>
      <c r="N3" s="2"/>
      <c r="O3" s="2"/>
    </row>
    <row r="4" spans="1:16" ht="15.75" x14ac:dyDescent="0.3">
      <c r="A4" s="1"/>
      <c r="B4" s="1"/>
      <c r="C4" s="1"/>
      <c r="D4" s="1"/>
      <c r="E4" s="1"/>
      <c r="F4" s="1"/>
      <c r="G4" s="1"/>
      <c r="H4" s="1"/>
      <c r="I4" s="13"/>
      <c r="J4" s="13"/>
      <c r="K4" s="1"/>
      <c r="L4" s="1"/>
      <c r="M4" s="2"/>
      <c r="N4" s="2"/>
      <c r="O4" s="2"/>
    </row>
    <row r="5" spans="1:16" ht="15.75" x14ac:dyDescent="0.3">
      <c r="A5" s="1"/>
      <c r="B5" s="1"/>
      <c r="C5" s="1"/>
      <c r="D5" s="1"/>
      <c r="E5" s="1"/>
      <c r="F5" s="1"/>
      <c r="G5" s="1"/>
      <c r="H5" s="1"/>
      <c r="I5" s="13"/>
      <c r="J5" s="13"/>
      <c r="K5" s="1"/>
      <c r="L5" s="1"/>
      <c r="M5" s="2"/>
      <c r="N5" s="2"/>
      <c r="O5" s="2"/>
    </row>
    <row r="6" spans="1:16" ht="18.75" x14ac:dyDescent="0.3">
      <c r="A6" s="3"/>
      <c r="B6" s="4"/>
      <c r="C6" s="4"/>
      <c r="D6" s="4"/>
      <c r="E6" s="4"/>
      <c r="F6" s="120" t="s">
        <v>387</v>
      </c>
      <c r="G6" s="120"/>
      <c r="H6" s="120"/>
      <c r="I6" s="120"/>
      <c r="J6" s="120"/>
      <c r="K6" s="120"/>
      <c r="L6" s="120"/>
      <c r="M6" s="120"/>
      <c r="N6" s="120"/>
      <c r="O6" s="5"/>
    </row>
    <row r="7" spans="1:16" ht="18.75" x14ac:dyDescent="0.3">
      <c r="A7" s="6"/>
      <c r="B7" s="7"/>
      <c r="C7" s="7"/>
      <c r="D7" s="7"/>
      <c r="E7" s="7"/>
      <c r="F7" s="121" t="s">
        <v>0</v>
      </c>
      <c r="G7" s="121"/>
      <c r="H7" s="121"/>
      <c r="I7" s="121"/>
      <c r="J7" s="121"/>
      <c r="K7" s="121"/>
      <c r="L7" s="121"/>
      <c r="M7" s="121"/>
      <c r="N7" s="121"/>
      <c r="O7" s="8"/>
    </row>
    <row r="8" spans="1:16" ht="18.75" x14ac:dyDescent="0.3">
      <c r="A8" s="6"/>
      <c r="B8" s="9"/>
      <c r="C8" s="9"/>
      <c r="D8" s="9"/>
      <c r="E8" s="9"/>
      <c r="F8" s="121" t="s">
        <v>1</v>
      </c>
      <c r="G8" s="121"/>
      <c r="H8" s="121"/>
      <c r="I8" s="121"/>
      <c r="J8" s="121"/>
      <c r="K8" s="121"/>
      <c r="L8" s="121"/>
      <c r="M8" s="121"/>
      <c r="N8" s="121"/>
      <c r="O8" s="8"/>
    </row>
    <row r="9" spans="1:16" ht="18.75" x14ac:dyDescent="0.3">
      <c r="A9" s="6"/>
      <c r="B9" s="10"/>
      <c r="C9" s="10"/>
      <c r="D9" s="10"/>
      <c r="E9" s="10"/>
      <c r="F9" s="121" t="s">
        <v>391</v>
      </c>
      <c r="G9" s="121"/>
      <c r="H9" s="121"/>
      <c r="I9" s="121"/>
      <c r="J9" s="121"/>
      <c r="K9" s="121"/>
      <c r="L9" s="121"/>
      <c r="M9" s="121"/>
      <c r="N9" s="121"/>
      <c r="O9" s="8"/>
    </row>
    <row r="10" spans="1:16" ht="18.75" x14ac:dyDescent="0.3">
      <c r="A10" s="6"/>
      <c r="B10" s="10"/>
      <c r="C10" s="10"/>
      <c r="D10" s="10"/>
      <c r="E10" s="10"/>
      <c r="F10" s="121" t="s">
        <v>59</v>
      </c>
      <c r="G10" s="121"/>
      <c r="H10" s="121"/>
      <c r="I10" s="121"/>
      <c r="J10" s="121"/>
      <c r="K10" s="121"/>
      <c r="L10" s="121"/>
      <c r="M10" s="121"/>
      <c r="N10" s="121"/>
      <c r="O10" s="8"/>
    </row>
    <row r="11" spans="1:16" x14ac:dyDescent="0.25">
      <c r="A11" s="2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67"/>
      <c r="M11" s="11"/>
      <c r="N11" s="11"/>
      <c r="O11" s="12"/>
    </row>
    <row r="12" spans="1:16" ht="15" customHeight="1" x14ac:dyDescent="0.25">
      <c r="A12" s="112" t="s">
        <v>61</v>
      </c>
      <c r="B12" s="112" t="s">
        <v>3</v>
      </c>
      <c r="C12" s="112" t="s">
        <v>4</v>
      </c>
      <c r="D12" s="112" t="s">
        <v>5</v>
      </c>
      <c r="E12" s="112" t="s">
        <v>6</v>
      </c>
      <c r="F12" s="118" t="s">
        <v>7</v>
      </c>
      <c r="G12" s="113" t="s">
        <v>8</v>
      </c>
      <c r="H12" s="113" t="s">
        <v>9</v>
      </c>
      <c r="I12" s="113" t="s">
        <v>60</v>
      </c>
      <c r="J12" s="117" t="s">
        <v>10</v>
      </c>
      <c r="K12" s="114" t="s">
        <v>11</v>
      </c>
      <c r="L12" s="114" t="s">
        <v>12</v>
      </c>
      <c r="M12" s="108" t="s">
        <v>13</v>
      </c>
      <c r="N12" s="108" t="s">
        <v>390</v>
      </c>
      <c r="O12" s="110" t="s">
        <v>389</v>
      </c>
    </row>
    <row r="13" spans="1:16" ht="15" customHeight="1" x14ac:dyDescent="0.25">
      <c r="A13" s="112"/>
      <c r="B13" s="112"/>
      <c r="C13" s="112"/>
      <c r="D13" s="112"/>
      <c r="E13" s="112"/>
      <c r="F13" s="119"/>
      <c r="G13" s="113"/>
      <c r="H13" s="113"/>
      <c r="I13" s="113"/>
      <c r="J13" s="117"/>
      <c r="K13" s="115"/>
      <c r="L13" s="116"/>
      <c r="M13" s="109"/>
      <c r="N13" s="109"/>
      <c r="O13" s="111"/>
      <c r="P13" s="101"/>
    </row>
    <row r="14" spans="1:16" x14ac:dyDescent="0.25">
      <c r="A14" s="25">
        <v>2</v>
      </c>
      <c r="B14" s="26"/>
      <c r="C14" s="26"/>
      <c r="D14" s="26"/>
      <c r="E14" s="26"/>
      <c r="F14" s="27" t="s">
        <v>14</v>
      </c>
      <c r="G14" s="15">
        <v>0</v>
      </c>
      <c r="H14" s="15">
        <v>440784218.60878611</v>
      </c>
      <c r="I14" s="15">
        <v>258837739.82420468</v>
      </c>
      <c r="J14" s="15">
        <f>+J15+J83+J214+J333+J391+J398+J491</f>
        <v>0</v>
      </c>
      <c r="K14" s="77">
        <v>699621958.43299103</v>
      </c>
      <c r="L14" s="86">
        <f>IFERROR(K14/$K$14*100,"0.00")</f>
        <v>100</v>
      </c>
      <c r="M14" s="89">
        <f>K14/12</f>
        <v>58301829.869415917</v>
      </c>
      <c r="N14" s="91">
        <f>N15+N83+N214+N333+N391+N398+N481+N511</f>
        <v>35988673.479999997</v>
      </c>
      <c r="O14" s="74">
        <f>M14-N14</f>
        <v>22313156.38941592</v>
      </c>
    </row>
    <row r="15" spans="1:16" x14ac:dyDescent="0.25">
      <c r="A15" s="28">
        <v>2</v>
      </c>
      <c r="B15" s="29">
        <v>1</v>
      </c>
      <c r="C15" s="30"/>
      <c r="D15" s="30"/>
      <c r="E15" s="30"/>
      <c r="F15" s="31" t="s">
        <v>15</v>
      </c>
      <c r="G15" s="16">
        <v>0</v>
      </c>
      <c r="H15" s="16">
        <v>17766547.361480031</v>
      </c>
      <c r="I15" s="16">
        <v>258837739.82420468</v>
      </c>
      <c r="J15" s="16">
        <f>+J16+J43+J59+J66+J74</f>
        <v>0</v>
      </c>
      <c r="K15" s="78">
        <v>276604287.18568474</v>
      </c>
      <c r="L15" s="87">
        <f>IFERROR(K15/$K$14*100,"0.00")</f>
        <v>39.536250092152812</v>
      </c>
      <c r="M15" s="87">
        <f t="shared" ref="M15:M78" si="0">K15/12</f>
        <v>23050357.265473727</v>
      </c>
      <c r="N15" s="87">
        <f>N16+N43+N59+N66+N74</f>
        <v>23815313.780000001</v>
      </c>
      <c r="O15" s="75">
        <f t="shared" ref="O15:O78" si="1">M15-N15</f>
        <v>-764956.51452627406</v>
      </c>
    </row>
    <row r="16" spans="1:16" x14ac:dyDescent="0.25">
      <c r="A16" s="32">
        <v>2</v>
      </c>
      <c r="B16" s="33">
        <v>1</v>
      </c>
      <c r="C16" s="33">
        <v>1</v>
      </c>
      <c r="D16" s="33"/>
      <c r="E16" s="33"/>
      <c r="F16" s="34" t="s">
        <v>16</v>
      </c>
      <c r="G16" s="17">
        <v>0</v>
      </c>
      <c r="H16" s="17">
        <v>1366534.6400000001</v>
      </c>
      <c r="I16" s="17">
        <v>227407975.36916667</v>
      </c>
      <c r="J16" s="17">
        <f>+J17+J24+J32+J34+J36+J41</f>
        <v>0</v>
      </c>
      <c r="K16" s="79">
        <v>228774510.00916669</v>
      </c>
      <c r="L16" s="88">
        <f t="shared" ref="L16:L79" si="2">IFERROR(K16/$K$14*100,"0.00")</f>
        <v>32.699732655843796</v>
      </c>
      <c r="M16" s="90">
        <f t="shared" si="0"/>
        <v>19064542.500763889</v>
      </c>
      <c r="N16" s="72">
        <f>N17+N24</f>
        <v>17124740.030000001</v>
      </c>
      <c r="O16" s="76">
        <f t="shared" si="1"/>
        <v>1939802.4707638882</v>
      </c>
    </row>
    <row r="17" spans="1:15" x14ac:dyDescent="0.25">
      <c r="A17" s="35">
        <v>2</v>
      </c>
      <c r="B17" s="36">
        <v>1</v>
      </c>
      <c r="C17" s="36">
        <v>1</v>
      </c>
      <c r="D17" s="36">
        <v>1</v>
      </c>
      <c r="E17" s="36"/>
      <c r="F17" s="37" t="s">
        <v>62</v>
      </c>
      <c r="G17" s="18">
        <v>0</v>
      </c>
      <c r="H17" s="18">
        <v>0</v>
      </c>
      <c r="I17" s="18">
        <v>15298678.34</v>
      </c>
      <c r="J17" s="18">
        <f>SUM(J18:J23)</f>
        <v>0</v>
      </c>
      <c r="K17" s="80">
        <v>15298678.34</v>
      </c>
      <c r="L17" s="88">
        <f t="shared" si="2"/>
        <v>2.1867064284640074</v>
      </c>
      <c r="M17" s="90">
        <f t="shared" si="0"/>
        <v>1274889.8616666666</v>
      </c>
      <c r="N17" s="72">
        <f>N18+N19+N20</f>
        <v>956315.78</v>
      </c>
      <c r="O17" s="76">
        <f t="shared" si="1"/>
        <v>318574.08166666655</v>
      </c>
    </row>
    <row r="18" spans="1:15" x14ac:dyDescent="0.25">
      <c r="A18" s="38">
        <v>2</v>
      </c>
      <c r="B18" s="39">
        <v>1</v>
      </c>
      <c r="C18" s="39">
        <v>1</v>
      </c>
      <c r="D18" s="39">
        <v>1</v>
      </c>
      <c r="E18" s="39" t="s">
        <v>48</v>
      </c>
      <c r="F18" s="40" t="s">
        <v>17</v>
      </c>
      <c r="G18" s="19"/>
      <c r="H18" s="19"/>
      <c r="I18" s="19">
        <f>VLOOKUP(F18,[1]PPNE4!F$23:N$1123,9,FALSE)</f>
        <v>15298678.34</v>
      </c>
      <c r="J18" s="19"/>
      <c r="K18" s="81">
        <f t="shared" ref="K18:K23" si="3">SUBTOTAL(9,G18:I18)</f>
        <v>15298678.34</v>
      </c>
      <c r="L18" s="88">
        <f t="shared" si="2"/>
        <v>2.1867064284640074</v>
      </c>
      <c r="M18" s="90">
        <f t="shared" si="0"/>
        <v>1274889.8616666666</v>
      </c>
      <c r="N18" s="73">
        <v>956315.78</v>
      </c>
      <c r="O18" s="76">
        <f t="shared" si="1"/>
        <v>318574.08166666655</v>
      </c>
    </row>
    <row r="19" spans="1:15" x14ac:dyDescent="0.25">
      <c r="A19" s="38">
        <v>2</v>
      </c>
      <c r="B19" s="39">
        <v>1</v>
      </c>
      <c r="C19" s="39">
        <v>1</v>
      </c>
      <c r="D19" s="39">
        <v>1</v>
      </c>
      <c r="E19" s="39" t="s">
        <v>63</v>
      </c>
      <c r="F19" s="41" t="s">
        <v>64</v>
      </c>
      <c r="G19" s="19"/>
      <c r="H19" s="19">
        <f>VLOOKUP(F19,[1]PPNE4!F$23:N$531,9,FALSE)</f>
        <v>0</v>
      </c>
      <c r="I19" s="19"/>
      <c r="J19" s="19"/>
      <c r="K19" s="81">
        <f t="shared" si="3"/>
        <v>0</v>
      </c>
      <c r="L19" s="88">
        <f t="shared" si="2"/>
        <v>0</v>
      </c>
      <c r="M19" s="90">
        <f t="shared" si="0"/>
        <v>0</v>
      </c>
      <c r="N19" s="73">
        <v>0</v>
      </c>
      <c r="O19" s="76">
        <f t="shared" si="1"/>
        <v>0</v>
      </c>
    </row>
    <row r="20" spans="1:15" x14ac:dyDescent="0.25">
      <c r="A20" s="38">
        <v>2</v>
      </c>
      <c r="B20" s="39">
        <v>1</v>
      </c>
      <c r="C20" s="39">
        <v>1</v>
      </c>
      <c r="D20" s="39">
        <v>1</v>
      </c>
      <c r="E20" s="39" t="s">
        <v>65</v>
      </c>
      <c r="F20" s="41" t="s">
        <v>66</v>
      </c>
      <c r="G20" s="19"/>
      <c r="H20" s="19">
        <f>VLOOKUP(F20,[1]PPNE4!F$23:N$531,9,FALSE)</f>
        <v>0</v>
      </c>
      <c r="I20" s="19"/>
      <c r="J20" s="19"/>
      <c r="K20" s="81">
        <f t="shared" si="3"/>
        <v>0</v>
      </c>
      <c r="L20" s="88">
        <f t="shared" si="2"/>
        <v>0</v>
      </c>
      <c r="M20" s="90">
        <f t="shared" si="0"/>
        <v>0</v>
      </c>
      <c r="N20" s="73">
        <v>0</v>
      </c>
      <c r="O20" s="76">
        <f t="shared" si="1"/>
        <v>0</v>
      </c>
    </row>
    <row r="21" spans="1:15" x14ac:dyDescent="0.25">
      <c r="A21" s="38">
        <v>2</v>
      </c>
      <c r="B21" s="39">
        <v>1</v>
      </c>
      <c r="C21" s="39">
        <v>1</v>
      </c>
      <c r="D21" s="39">
        <v>1</v>
      </c>
      <c r="E21" s="39" t="s">
        <v>67</v>
      </c>
      <c r="F21" s="41" t="s">
        <v>68</v>
      </c>
      <c r="G21" s="19"/>
      <c r="H21" s="19">
        <f>VLOOKUP(F21,[1]PPNE4!F$23:N$531,9,FALSE)</f>
        <v>0</v>
      </c>
      <c r="I21" s="19"/>
      <c r="J21" s="19"/>
      <c r="K21" s="81">
        <f t="shared" si="3"/>
        <v>0</v>
      </c>
      <c r="L21" s="88">
        <f t="shared" si="2"/>
        <v>0</v>
      </c>
      <c r="M21" s="90">
        <f t="shared" si="0"/>
        <v>0</v>
      </c>
      <c r="N21" s="73">
        <v>0</v>
      </c>
      <c r="O21" s="76">
        <f t="shared" si="1"/>
        <v>0</v>
      </c>
    </row>
    <row r="22" spans="1:15" x14ac:dyDescent="0.25">
      <c r="A22" s="38">
        <v>2</v>
      </c>
      <c r="B22" s="39">
        <v>1</v>
      </c>
      <c r="C22" s="39">
        <v>1</v>
      </c>
      <c r="D22" s="39">
        <v>1</v>
      </c>
      <c r="E22" s="39" t="s">
        <v>69</v>
      </c>
      <c r="F22" s="41" t="s">
        <v>18</v>
      </c>
      <c r="G22" s="19"/>
      <c r="H22" s="19">
        <f>VLOOKUP(F22,[1]PPNE4!F$23:N$531,9,FALSE)</f>
        <v>0</v>
      </c>
      <c r="I22" s="19"/>
      <c r="J22" s="19"/>
      <c r="K22" s="81">
        <f t="shared" si="3"/>
        <v>0</v>
      </c>
      <c r="L22" s="102">
        <f t="shared" si="2"/>
        <v>0</v>
      </c>
      <c r="M22" s="103">
        <f t="shared" si="0"/>
        <v>0</v>
      </c>
      <c r="N22" s="106"/>
      <c r="O22" s="105">
        <f t="shared" si="1"/>
        <v>0</v>
      </c>
    </row>
    <row r="23" spans="1:15" x14ac:dyDescent="0.25">
      <c r="A23" s="38">
        <v>2</v>
      </c>
      <c r="B23" s="39">
        <v>1</v>
      </c>
      <c r="C23" s="39">
        <v>1</v>
      </c>
      <c r="D23" s="39">
        <v>1</v>
      </c>
      <c r="E23" s="39" t="s">
        <v>70</v>
      </c>
      <c r="F23" s="41" t="s">
        <v>71</v>
      </c>
      <c r="G23" s="19"/>
      <c r="H23" s="19">
        <f>VLOOKUP(F23,[1]PPNE4!F$23:N$531,9,FALSE)</f>
        <v>0</v>
      </c>
      <c r="I23" s="19"/>
      <c r="J23" s="19"/>
      <c r="K23" s="81">
        <f t="shared" si="3"/>
        <v>0</v>
      </c>
      <c r="L23" s="88">
        <f t="shared" si="2"/>
        <v>0</v>
      </c>
      <c r="M23" s="90">
        <f t="shared" si="0"/>
        <v>0</v>
      </c>
      <c r="N23" s="73">
        <v>0</v>
      </c>
      <c r="O23" s="76">
        <f t="shared" si="1"/>
        <v>0</v>
      </c>
    </row>
    <row r="24" spans="1:15" x14ac:dyDescent="0.25">
      <c r="A24" s="35">
        <v>2</v>
      </c>
      <c r="B24" s="36">
        <v>1</v>
      </c>
      <c r="C24" s="36">
        <v>1</v>
      </c>
      <c r="D24" s="36">
        <v>2</v>
      </c>
      <c r="E24" s="36"/>
      <c r="F24" s="37" t="s">
        <v>19</v>
      </c>
      <c r="G24" s="18">
        <v>0</v>
      </c>
      <c r="H24" s="18">
        <v>0</v>
      </c>
      <c r="I24" s="18">
        <v>192219135.89000002</v>
      </c>
      <c r="J24" s="18">
        <f>SUM(J25:J31)</f>
        <v>0</v>
      </c>
      <c r="K24" s="80">
        <v>192219135.89000002</v>
      </c>
      <c r="L24" s="88">
        <f t="shared" si="2"/>
        <v>27.474714533050289</v>
      </c>
      <c r="M24" s="90">
        <f t="shared" si="0"/>
        <v>16018261.324166669</v>
      </c>
      <c r="N24" s="72">
        <f>N25+N26+N27+N28+N29+N30+N31+N32+N34+N36+N41</f>
        <v>16168424.25</v>
      </c>
      <c r="O24" s="76">
        <f t="shared" si="1"/>
        <v>-150162.92583333142</v>
      </c>
    </row>
    <row r="25" spans="1:15" x14ac:dyDescent="0.25">
      <c r="A25" s="38">
        <v>2</v>
      </c>
      <c r="B25" s="39">
        <v>1</v>
      </c>
      <c r="C25" s="39">
        <v>1</v>
      </c>
      <c r="D25" s="39">
        <v>2</v>
      </c>
      <c r="E25" s="39" t="s">
        <v>48</v>
      </c>
      <c r="F25" s="41" t="s">
        <v>72</v>
      </c>
      <c r="G25" s="19"/>
      <c r="H25" s="19"/>
      <c r="I25" s="19">
        <f>VLOOKUP(F25,[1]PPNE4!F$23:N$1123,9,FALSE)</f>
        <v>192219135.89000002</v>
      </c>
      <c r="J25" s="19"/>
      <c r="K25" s="81">
        <f t="shared" ref="K25:K31" si="4">SUBTOTAL(9,G25:I25)</f>
        <v>192219135.89000002</v>
      </c>
      <c r="L25" s="88">
        <f t="shared" si="2"/>
        <v>27.474714533050289</v>
      </c>
      <c r="M25" s="90">
        <f t="shared" si="0"/>
        <v>16018261.324166669</v>
      </c>
      <c r="N25" s="73">
        <v>16143374.25</v>
      </c>
      <c r="O25" s="76">
        <f t="shared" si="1"/>
        <v>-125112.92583333142</v>
      </c>
    </row>
    <row r="26" spans="1:15" x14ac:dyDescent="0.25">
      <c r="A26" s="38">
        <v>2</v>
      </c>
      <c r="B26" s="39">
        <v>1</v>
      </c>
      <c r="C26" s="39">
        <v>1</v>
      </c>
      <c r="D26" s="39">
        <v>2</v>
      </c>
      <c r="E26" s="39" t="s">
        <v>63</v>
      </c>
      <c r="F26" s="41" t="s">
        <v>73</v>
      </c>
      <c r="G26" s="19"/>
      <c r="H26" s="19">
        <f>VLOOKUP(F26,[1]PPNE4!F$23:N$531,9,FALSE)</f>
        <v>0</v>
      </c>
      <c r="I26" s="19">
        <f>VLOOKUP(F26,[1]PPNE4!F$23:N$1123,9,FALSE)</f>
        <v>0</v>
      </c>
      <c r="J26" s="19"/>
      <c r="K26" s="81">
        <f t="shared" si="4"/>
        <v>0</v>
      </c>
      <c r="L26" s="88">
        <f t="shared" si="2"/>
        <v>0</v>
      </c>
      <c r="M26" s="90">
        <f t="shared" si="0"/>
        <v>0</v>
      </c>
      <c r="N26" s="73">
        <v>0</v>
      </c>
      <c r="O26" s="76">
        <f t="shared" si="1"/>
        <v>0</v>
      </c>
    </row>
    <row r="27" spans="1:15" x14ac:dyDescent="0.25">
      <c r="A27" s="38">
        <v>2</v>
      </c>
      <c r="B27" s="39">
        <v>1</v>
      </c>
      <c r="C27" s="39">
        <v>1</v>
      </c>
      <c r="D27" s="39">
        <v>2</v>
      </c>
      <c r="E27" s="39" t="s">
        <v>65</v>
      </c>
      <c r="F27" s="41" t="s">
        <v>20</v>
      </c>
      <c r="G27" s="19"/>
      <c r="H27" s="19"/>
      <c r="I27" s="19">
        <f>VLOOKUP(F27,[1]PPNE4!F$23:N$1123,9,FALSE)</f>
        <v>0</v>
      </c>
      <c r="J27" s="19"/>
      <c r="K27" s="81">
        <f t="shared" si="4"/>
        <v>0</v>
      </c>
      <c r="L27" s="88">
        <f t="shared" si="2"/>
        <v>0</v>
      </c>
      <c r="M27" s="90">
        <f t="shared" si="0"/>
        <v>0</v>
      </c>
      <c r="N27" s="73">
        <v>25050</v>
      </c>
      <c r="O27" s="76">
        <f t="shared" si="1"/>
        <v>-25050</v>
      </c>
    </row>
    <row r="28" spans="1:15" x14ac:dyDescent="0.25">
      <c r="A28" s="38">
        <v>2</v>
      </c>
      <c r="B28" s="39">
        <v>1</v>
      </c>
      <c r="C28" s="39">
        <v>1</v>
      </c>
      <c r="D28" s="39">
        <v>2</v>
      </c>
      <c r="E28" s="39" t="s">
        <v>67</v>
      </c>
      <c r="F28" s="41" t="s">
        <v>74</v>
      </c>
      <c r="G28" s="19"/>
      <c r="H28" s="19"/>
      <c r="I28" s="19">
        <f>VLOOKUP(F28,[1]PPNE4!F$23:N$1123,9,FALSE)</f>
        <v>0</v>
      </c>
      <c r="J28" s="19"/>
      <c r="K28" s="81">
        <f t="shared" si="4"/>
        <v>0</v>
      </c>
      <c r="L28" s="88">
        <f t="shared" si="2"/>
        <v>0</v>
      </c>
      <c r="M28" s="90">
        <f t="shared" si="0"/>
        <v>0</v>
      </c>
      <c r="N28" s="73">
        <v>0</v>
      </c>
      <c r="O28" s="76">
        <f t="shared" si="1"/>
        <v>0</v>
      </c>
    </row>
    <row r="29" spans="1:15" x14ac:dyDescent="0.25">
      <c r="A29" s="38">
        <v>2</v>
      </c>
      <c r="B29" s="39">
        <v>1</v>
      </c>
      <c r="C29" s="39">
        <v>1</v>
      </c>
      <c r="D29" s="39">
        <v>2</v>
      </c>
      <c r="E29" s="39" t="s">
        <v>69</v>
      </c>
      <c r="F29" s="41" t="s">
        <v>75</v>
      </c>
      <c r="G29" s="19"/>
      <c r="H29" s="19"/>
      <c r="I29" s="19">
        <f>VLOOKUP(F29,[1]PPNE4!F$23:N$1123,9,FALSE)</f>
        <v>0</v>
      </c>
      <c r="J29" s="19"/>
      <c r="K29" s="81">
        <f t="shared" si="4"/>
        <v>0</v>
      </c>
      <c r="L29" s="88">
        <f t="shared" si="2"/>
        <v>0</v>
      </c>
      <c r="M29" s="90">
        <f t="shared" si="0"/>
        <v>0</v>
      </c>
      <c r="N29" s="73">
        <f>N30</f>
        <v>0</v>
      </c>
      <c r="O29" s="76">
        <f t="shared" si="1"/>
        <v>0</v>
      </c>
    </row>
    <row r="30" spans="1:15" x14ac:dyDescent="0.25">
      <c r="A30" s="38">
        <v>2</v>
      </c>
      <c r="B30" s="39">
        <v>1</v>
      </c>
      <c r="C30" s="39">
        <v>1</v>
      </c>
      <c r="D30" s="39">
        <v>2</v>
      </c>
      <c r="E30" s="39" t="s">
        <v>70</v>
      </c>
      <c r="F30" s="41" t="s">
        <v>76</v>
      </c>
      <c r="G30" s="19"/>
      <c r="H30" s="19"/>
      <c r="I30" s="19">
        <f>VLOOKUP(F30,[1]PPNE4!F$23:N$1123,9,FALSE)</f>
        <v>0</v>
      </c>
      <c r="J30" s="19"/>
      <c r="K30" s="81">
        <f t="shared" si="4"/>
        <v>0</v>
      </c>
      <c r="L30" s="88">
        <f t="shared" si="2"/>
        <v>0</v>
      </c>
      <c r="M30" s="90">
        <f t="shared" si="0"/>
        <v>0</v>
      </c>
      <c r="N30" s="73">
        <v>0</v>
      </c>
      <c r="O30" s="76">
        <f t="shared" si="1"/>
        <v>0</v>
      </c>
    </row>
    <row r="31" spans="1:15" x14ac:dyDescent="0.25">
      <c r="A31" s="38">
        <v>2</v>
      </c>
      <c r="B31" s="39">
        <v>1</v>
      </c>
      <c r="C31" s="39">
        <v>1</v>
      </c>
      <c r="D31" s="39">
        <v>2</v>
      </c>
      <c r="E31" s="39" t="s">
        <v>77</v>
      </c>
      <c r="F31" s="41" t="s">
        <v>78</v>
      </c>
      <c r="G31" s="19"/>
      <c r="H31" s="19"/>
      <c r="I31" s="19">
        <f>VLOOKUP(F31,[1]PPNE4!F$23:N$1123,9,FALSE)</f>
        <v>0</v>
      </c>
      <c r="J31" s="19"/>
      <c r="K31" s="81">
        <f t="shared" si="4"/>
        <v>0</v>
      </c>
      <c r="L31" s="88">
        <f t="shared" si="2"/>
        <v>0</v>
      </c>
      <c r="M31" s="90">
        <f t="shared" si="0"/>
        <v>0</v>
      </c>
      <c r="N31" s="73">
        <v>0</v>
      </c>
      <c r="O31" s="76">
        <f t="shared" si="1"/>
        <v>0</v>
      </c>
    </row>
    <row r="32" spans="1:15" x14ac:dyDescent="0.25">
      <c r="A32" s="35">
        <v>2</v>
      </c>
      <c r="B32" s="36">
        <v>1</v>
      </c>
      <c r="C32" s="36">
        <v>1</v>
      </c>
      <c r="D32" s="36">
        <v>3</v>
      </c>
      <c r="E32" s="36"/>
      <c r="F32" s="37" t="s">
        <v>79</v>
      </c>
      <c r="G32" s="18">
        <v>0</v>
      </c>
      <c r="H32" s="18">
        <v>0</v>
      </c>
      <c r="I32" s="18">
        <v>0</v>
      </c>
      <c r="J32" s="18">
        <f>J33</f>
        <v>0</v>
      </c>
      <c r="K32" s="80">
        <v>0</v>
      </c>
      <c r="L32" s="88">
        <f t="shared" si="2"/>
        <v>0</v>
      </c>
      <c r="M32" s="90">
        <f t="shared" si="0"/>
        <v>0</v>
      </c>
      <c r="N32" s="72">
        <v>0</v>
      </c>
      <c r="O32" s="76">
        <f t="shared" si="1"/>
        <v>0</v>
      </c>
    </row>
    <row r="33" spans="1:15" x14ac:dyDescent="0.25">
      <c r="A33" s="38">
        <v>2</v>
      </c>
      <c r="B33" s="39">
        <v>1</v>
      </c>
      <c r="C33" s="39">
        <v>1</v>
      </c>
      <c r="D33" s="39">
        <v>3</v>
      </c>
      <c r="E33" s="39" t="s">
        <v>48</v>
      </c>
      <c r="F33" s="41" t="s">
        <v>79</v>
      </c>
      <c r="G33" s="19"/>
      <c r="H33" s="19"/>
      <c r="I33" s="19">
        <f>VLOOKUP(F33,[1]PPNE4!F$23:N$1123,9,FALSE)</f>
        <v>0</v>
      </c>
      <c r="J33" s="19"/>
      <c r="K33" s="81">
        <f>SUBTOTAL(9,G33:I33)</f>
        <v>0</v>
      </c>
      <c r="L33" s="88">
        <f t="shared" si="2"/>
        <v>0</v>
      </c>
      <c r="M33" s="90">
        <f t="shared" si="0"/>
        <v>0</v>
      </c>
      <c r="N33" s="73">
        <v>0</v>
      </c>
      <c r="O33" s="76">
        <f t="shared" si="1"/>
        <v>0</v>
      </c>
    </row>
    <row r="34" spans="1:15" x14ac:dyDescent="0.25">
      <c r="A34" s="35">
        <v>2</v>
      </c>
      <c r="B34" s="36">
        <v>1</v>
      </c>
      <c r="C34" s="36">
        <v>1</v>
      </c>
      <c r="D34" s="36">
        <v>4</v>
      </c>
      <c r="E34" s="36"/>
      <c r="F34" s="37" t="s">
        <v>80</v>
      </c>
      <c r="G34" s="18">
        <v>0</v>
      </c>
      <c r="H34" s="18">
        <v>0</v>
      </c>
      <c r="I34" s="18">
        <v>19890161.139166668</v>
      </c>
      <c r="J34" s="18">
        <f>J35</f>
        <v>0</v>
      </c>
      <c r="K34" s="80">
        <v>19890161.139166668</v>
      </c>
      <c r="L34" s="88">
        <f t="shared" si="2"/>
        <v>2.8429869730956603</v>
      </c>
      <c r="M34" s="90">
        <f t="shared" si="0"/>
        <v>1657513.4282638889</v>
      </c>
      <c r="N34" s="72">
        <f>N35</f>
        <v>0</v>
      </c>
      <c r="O34" s="76">
        <f t="shared" si="1"/>
        <v>1657513.4282638889</v>
      </c>
    </row>
    <row r="35" spans="1:15" x14ac:dyDescent="0.25">
      <c r="A35" s="38">
        <v>2</v>
      </c>
      <c r="B35" s="39">
        <v>1</v>
      </c>
      <c r="C35" s="39">
        <v>1</v>
      </c>
      <c r="D35" s="39">
        <v>4</v>
      </c>
      <c r="E35" s="39" t="s">
        <v>48</v>
      </c>
      <c r="F35" s="41" t="s">
        <v>80</v>
      </c>
      <c r="G35" s="19"/>
      <c r="H35" s="19"/>
      <c r="I35" s="19" t="e">
        <f>VLOOKUP(F35,[1]PPNE4!F$23:N$1123,9,FALSE)</f>
        <v>#N/A</v>
      </c>
      <c r="J35" s="19"/>
      <c r="K35" s="81">
        <v>19890161.140000001</v>
      </c>
      <c r="L35" s="88">
        <f t="shared" si="2"/>
        <v>2.8429869732147717</v>
      </c>
      <c r="M35" s="90">
        <f t="shared" si="0"/>
        <v>1657513.4283333335</v>
      </c>
      <c r="N35" s="73">
        <v>0</v>
      </c>
      <c r="O35" s="76">
        <f t="shared" si="1"/>
        <v>1657513.4283333335</v>
      </c>
    </row>
    <row r="36" spans="1:15" x14ac:dyDescent="0.25">
      <c r="A36" s="35">
        <v>2</v>
      </c>
      <c r="B36" s="36">
        <v>1</v>
      </c>
      <c r="C36" s="36">
        <v>1</v>
      </c>
      <c r="D36" s="36">
        <v>5</v>
      </c>
      <c r="E36" s="36"/>
      <c r="F36" s="37" t="s">
        <v>81</v>
      </c>
      <c r="G36" s="18">
        <v>0</v>
      </c>
      <c r="H36" s="18">
        <v>1331491.06</v>
      </c>
      <c r="I36" s="18">
        <v>0</v>
      </c>
      <c r="J36" s="18">
        <f>SUM(J37:J40)</f>
        <v>0</v>
      </c>
      <c r="K36" s="80">
        <v>1331491.06</v>
      </c>
      <c r="L36" s="88">
        <f t="shared" si="2"/>
        <v>0.19031579039947025</v>
      </c>
      <c r="M36" s="90">
        <f t="shared" si="0"/>
        <v>110957.58833333333</v>
      </c>
      <c r="N36" s="72">
        <f>N37+N38+N39+N40</f>
        <v>0</v>
      </c>
      <c r="O36" s="76">
        <f t="shared" si="1"/>
        <v>110957.58833333333</v>
      </c>
    </row>
    <row r="37" spans="1:15" x14ac:dyDescent="0.25">
      <c r="A37" s="38">
        <v>2</v>
      </c>
      <c r="B37" s="39">
        <v>1</v>
      </c>
      <c r="C37" s="39">
        <v>1</v>
      </c>
      <c r="D37" s="39">
        <v>5</v>
      </c>
      <c r="E37" s="39" t="s">
        <v>48</v>
      </c>
      <c r="F37" s="42" t="s">
        <v>81</v>
      </c>
      <c r="G37" s="19"/>
      <c r="H37" s="19"/>
      <c r="I37" s="19"/>
      <c r="J37" s="19"/>
      <c r="K37" s="81">
        <f>SUBTOTAL(9,G37:I37)</f>
        <v>0</v>
      </c>
      <c r="L37" s="88">
        <f t="shared" si="2"/>
        <v>0</v>
      </c>
      <c r="M37" s="90">
        <f t="shared" si="0"/>
        <v>0</v>
      </c>
      <c r="N37" s="73">
        <v>0</v>
      </c>
      <c r="O37" s="76">
        <f t="shared" si="1"/>
        <v>0</v>
      </c>
    </row>
    <row r="38" spans="1:15" x14ac:dyDescent="0.25">
      <c r="A38" s="38">
        <v>2</v>
      </c>
      <c r="B38" s="39">
        <v>1</v>
      </c>
      <c r="C38" s="39">
        <v>1</v>
      </c>
      <c r="D38" s="39">
        <v>5</v>
      </c>
      <c r="E38" s="39" t="s">
        <v>63</v>
      </c>
      <c r="F38" s="41" t="s">
        <v>82</v>
      </c>
      <c r="G38" s="19"/>
      <c r="H38" s="19"/>
      <c r="I38" s="19">
        <f>VLOOKUP(F38,[1]PPNE4!F$23:N$1123,9,FALSE)</f>
        <v>0</v>
      </c>
      <c r="J38" s="19"/>
      <c r="K38" s="81">
        <f>SUBTOTAL(9,G38:I38)</f>
        <v>0</v>
      </c>
      <c r="L38" s="88">
        <f t="shared" si="2"/>
        <v>0</v>
      </c>
      <c r="M38" s="90">
        <f t="shared" si="0"/>
        <v>0</v>
      </c>
      <c r="N38" s="73">
        <v>0</v>
      </c>
      <c r="O38" s="76">
        <f t="shared" si="1"/>
        <v>0</v>
      </c>
    </row>
    <row r="39" spans="1:15" x14ac:dyDescent="0.25">
      <c r="A39" s="38">
        <v>2</v>
      </c>
      <c r="B39" s="39">
        <v>1</v>
      </c>
      <c r="C39" s="39">
        <v>1</v>
      </c>
      <c r="D39" s="39">
        <v>5</v>
      </c>
      <c r="E39" s="39" t="s">
        <v>65</v>
      </c>
      <c r="F39" s="41" t="s">
        <v>83</v>
      </c>
      <c r="G39" s="19"/>
      <c r="H39" s="19">
        <f>VLOOKUP(F39,[1]PPNE4!F$23:N$531,9,FALSE)</f>
        <v>1331491.06</v>
      </c>
      <c r="I39" s="19"/>
      <c r="J39" s="19"/>
      <c r="K39" s="81">
        <f>SUBTOTAL(9,G39:I39)</f>
        <v>1331491.06</v>
      </c>
      <c r="L39" s="88">
        <f t="shared" si="2"/>
        <v>0.19031579039947025</v>
      </c>
      <c r="M39" s="90">
        <f t="shared" si="0"/>
        <v>110957.58833333333</v>
      </c>
      <c r="N39" s="73">
        <v>0</v>
      </c>
      <c r="O39" s="76">
        <f t="shared" si="1"/>
        <v>110957.58833333333</v>
      </c>
    </row>
    <row r="40" spans="1:15" x14ac:dyDescent="0.25">
      <c r="A40" s="38">
        <v>2</v>
      </c>
      <c r="B40" s="39">
        <v>1</v>
      </c>
      <c r="C40" s="39">
        <v>1</v>
      </c>
      <c r="D40" s="39">
        <v>5</v>
      </c>
      <c r="E40" s="39" t="s">
        <v>67</v>
      </c>
      <c r="F40" s="41" t="s">
        <v>84</v>
      </c>
      <c r="G40" s="19"/>
      <c r="H40" s="19">
        <f>VLOOKUP(F40,[1]PPNE4!F$23:N$531,9,FALSE)</f>
        <v>0</v>
      </c>
      <c r="I40" s="19"/>
      <c r="J40" s="19"/>
      <c r="K40" s="81">
        <f>SUBTOTAL(9,G40:I40)</f>
        <v>0</v>
      </c>
      <c r="L40" s="88">
        <f t="shared" si="2"/>
        <v>0</v>
      </c>
      <c r="M40" s="90">
        <f t="shared" si="0"/>
        <v>0</v>
      </c>
      <c r="N40" s="73">
        <v>0</v>
      </c>
      <c r="O40" s="76">
        <f t="shared" si="1"/>
        <v>0</v>
      </c>
    </row>
    <row r="41" spans="1:15" x14ac:dyDescent="0.25">
      <c r="A41" s="35">
        <v>2</v>
      </c>
      <c r="B41" s="36">
        <v>1</v>
      </c>
      <c r="C41" s="36">
        <v>1</v>
      </c>
      <c r="D41" s="36">
        <v>6</v>
      </c>
      <c r="E41" s="36"/>
      <c r="F41" s="37" t="s">
        <v>21</v>
      </c>
      <c r="G41" s="18">
        <v>0</v>
      </c>
      <c r="H41" s="18">
        <v>35043.58</v>
      </c>
      <c r="I41" s="18">
        <v>0</v>
      </c>
      <c r="J41" s="18">
        <f>J42</f>
        <v>0</v>
      </c>
      <c r="K41" s="80">
        <v>35043.58</v>
      </c>
      <c r="L41" s="88">
        <f t="shared" si="2"/>
        <v>5.0089308343738087E-3</v>
      </c>
      <c r="M41" s="90">
        <f t="shared" si="0"/>
        <v>2920.2983333333336</v>
      </c>
      <c r="N41" s="72">
        <f>N42</f>
        <v>0</v>
      </c>
      <c r="O41" s="76">
        <f t="shared" si="1"/>
        <v>2920.2983333333336</v>
      </c>
    </row>
    <row r="42" spans="1:15" x14ac:dyDescent="0.25">
      <c r="A42" s="38">
        <v>2</v>
      </c>
      <c r="B42" s="39">
        <v>1</v>
      </c>
      <c r="C42" s="39">
        <v>1</v>
      </c>
      <c r="D42" s="39">
        <v>6</v>
      </c>
      <c r="E42" s="39" t="s">
        <v>48</v>
      </c>
      <c r="F42" s="41" t="s">
        <v>21</v>
      </c>
      <c r="G42" s="19"/>
      <c r="H42" s="19">
        <f>VLOOKUP(F42,[1]PPNE4!F$23:N$531,9,FALSE)</f>
        <v>35043.58</v>
      </c>
      <c r="I42" s="19"/>
      <c r="J42" s="19"/>
      <c r="K42" s="81">
        <f>SUBTOTAL(9,G42:I42)</f>
        <v>35043.58</v>
      </c>
      <c r="L42" s="88">
        <f t="shared" si="2"/>
        <v>5.0089308343738087E-3</v>
      </c>
      <c r="M42" s="90">
        <f t="shared" si="0"/>
        <v>2920.2983333333336</v>
      </c>
      <c r="N42" s="73">
        <v>0</v>
      </c>
      <c r="O42" s="76">
        <f t="shared" si="1"/>
        <v>2920.2983333333336</v>
      </c>
    </row>
    <row r="43" spans="1:15" x14ac:dyDescent="0.25">
      <c r="A43" s="32">
        <v>2</v>
      </c>
      <c r="B43" s="33">
        <v>1</v>
      </c>
      <c r="C43" s="33">
        <v>2</v>
      </c>
      <c r="D43" s="33"/>
      <c r="E43" s="33"/>
      <c r="F43" s="34" t="s">
        <v>22</v>
      </c>
      <c r="G43" s="17">
        <v>0</v>
      </c>
      <c r="H43" s="17">
        <v>558900</v>
      </c>
      <c r="I43" s="17">
        <v>0</v>
      </c>
      <c r="J43" s="17">
        <f>+J44+J46+J57</f>
        <v>0</v>
      </c>
      <c r="K43" s="79">
        <v>558900</v>
      </c>
      <c r="L43" s="87">
        <f t="shared" si="2"/>
        <v>7.9886000326779449E-2</v>
      </c>
      <c r="M43" s="87">
        <f t="shared" si="0"/>
        <v>46575</v>
      </c>
      <c r="N43" s="87">
        <f>N44+N45+N46</f>
        <v>63050</v>
      </c>
      <c r="O43" s="75">
        <f t="shared" si="1"/>
        <v>-16475</v>
      </c>
    </row>
    <row r="44" spans="1:15" x14ac:dyDescent="0.25">
      <c r="A44" s="35">
        <v>2</v>
      </c>
      <c r="B44" s="36">
        <v>1</v>
      </c>
      <c r="C44" s="36">
        <v>2</v>
      </c>
      <c r="D44" s="36">
        <v>1</v>
      </c>
      <c r="E44" s="36"/>
      <c r="F44" s="37" t="s">
        <v>23</v>
      </c>
      <c r="G44" s="18">
        <v>0</v>
      </c>
      <c r="H44" s="18">
        <v>0</v>
      </c>
      <c r="I44" s="18">
        <v>0</v>
      </c>
      <c r="J44" s="18">
        <f>J45</f>
        <v>0</v>
      </c>
      <c r="K44" s="80">
        <v>0</v>
      </c>
      <c r="L44" s="88">
        <f t="shared" si="2"/>
        <v>0</v>
      </c>
      <c r="M44" s="90">
        <f t="shared" si="0"/>
        <v>0</v>
      </c>
      <c r="N44" s="73">
        <v>0</v>
      </c>
      <c r="O44" s="76">
        <f t="shared" si="1"/>
        <v>0</v>
      </c>
    </row>
    <row r="45" spans="1:15" x14ac:dyDescent="0.25">
      <c r="A45" s="38">
        <v>2</v>
      </c>
      <c r="B45" s="39">
        <v>1</v>
      </c>
      <c r="C45" s="39">
        <v>2</v>
      </c>
      <c r="D45" s="39">
        <v>1</v>
      </c>
      <c r="E45" s="39" t="s">
        <v>48</v>
      </c>
      <c r="F45" s="41" t="s">
        <v>23</v>
      </c>
      <c r="G45" s="19"/>
      <c r="H45" s="19">
        <f>VLOOKUP(F45,[1]PPNE4!F$23:N$531,9,FALSE)</f>
        <v>0</v>
      </c>
      <c r="I45" s="19">
        <f>VLOOKUP(F45,'[2]D-PROY GASTOS '!$F$17:$N$247,9,FALSE)</f>
        <v>0</v>
      </c>
      <c r="J45" s="19"/>
      <c r="K45" s="81">
        <f>SUBTOTAL(9,G45:I45)</f>
        <v>0</v>
      </c>
      <c r="L45" s="88">
        <f t="shared" si="2"/>
        <v>0</v>
      </c>
      <c r="M45" s="90">
        <f t="shared" si="0"/>
        <v>0</v>
      </c>
      <c r="N45" s="73">
        <v>0</v>
      </c>
      <c r="O45" s="76">
        <f t="shared" si="1"/>
        <v>0</v>
      </c>
    </row>
    <row r="46" spans="1:15" x14ac:dyDescent="0.25">
      <c r="A46" s="35">
        <v>2</v>
      </c>
      <c r="B46" s="36">
        <v>1</v>
      </c>
      <c r="C46" s="36">
        <v>2</v>
      </c>
      <c r="D46" s="36">
        <v>2</v>
      </c>
      <c r="E46" s="36"/>
      <c r="F46" s="37" t="s">
        <v>85</v>
      </c>
      <c r="G46" s="18">
        <v>0</v>
      </c>
      <c r="H46" s="18">
        <v>558900</v>
      </c>
      <c r="I46" s="18">
        <v>0</v>
      </c>
      <c r="J46" s="18">
        <f>SUM(J47:J56)</f>
        <v>0</v>
      </c>
      <c r="K46" s="80">
        <v>558900</v>
      </c>
      <c r="L46" s="88">
        <f t="shared" si="2"/>
        <v>7.9886000326779449E-2</v>
      </c>
      <c r="M46" s="90">
        <f t="shared" si="0"/>
        <v>46575</v>
      </c>
      <c r="N46" s="72">
        <f>N47+N48+N49+N50+N51+N52+N53+N54+N55+N56</f>
        <v>63050</v>
      </c>
      <c r="O46" s="76">
        <f t="shared" si="1"/>
        <v>-16475</v>
      </c>
    </row>
    <row r="47" spans="1:15" x14ac:dyDescent="0.25">
      <c r="A47" s="38">
        <v>2</v>
      </c>
      <c r="B47" s="39">
        <v>1</v>
      </c>
      <c r="C47" s="39">
        <v>2</v>
      </c>
      <c r="D47" s="39">
        <v>2</v>
      </c>
      <c r="E47" s="39" t="s">
        <v>48</v>
      </c>
      <c r="F47" s="41" t="s">
        <v>86</v>
      </c>
      <c r="G47" s="19"/>
      <c r="H47" s="19">
        <f>VLOOKUP(F47,[1]PPNE4!F$23:N$531,9,FALSE)</f>
        <v>0</v>
      </c>
      <c r="I47" s="19"/>
      <c r="J47" s="19"/>
      <c r="K47" s="81"/>
      <c r="L47" s="88">
        <f t="shared" si="2"/>
        <v>0</v>
      </c>
      <c r="M47" s="90">
        <f t="shared" si="0"/>
        <v>0</v>
      </c>
      <c r="N47" s="73">
        <v>0</v>
      </c>
      <c r="O47" s="76">
        <f t="shared" si="1"/>
        <v>0</v>
      </c>
    </row>
    <row r="48" spans="1:15" x14ac:dyDescent="0.25">
      <c r="A48" s="38">
        <v>2</v>
      </c>
      <c r="B48" s="39">
        <v>1</v>
      </c>
      <c r="C48" s="39">
        <v>2</v>
      </c>
      <c r="D48" s="39">
        <v>2</v>
      </c>
      <c r="E48" s="39" t="s">
        <v>63</v>
      </c>
      <c r="F48" s="41" t="s">
        <v>87</v>
      </c>
      <c r="G48" s="19"/>
      <c r="H48" s="19">
        <f>VLOOKUP(F48,[1]PPNE4!F$23:N$531,9,FALSE)</f>
        <v>0</v>
      </c>
      <c r="I48" s="19"/>
      <c r="J48" s="19"/>
      <c r="K48" s="81"/>
      <c r="L48" s="88">
        <f t="shared" si="2"/>
        <v>0</v>
      </c>
      <c r="M48" s="90">
        <f t="shared" si="0"/>
        <v>0</v>
      </c>
      <c r="N48" s="73">
        <v>0</v>
      </c>
      <c r="O48" s="76">
        <f t="shared" si="1"/>
        <v>0</v>
      </c>
    </row>
    <row r="49" spans="1:15" x14ac:dyDescent="0.25">
      <c r="A49" s="38">
        <v>2</v>
      </c>
      <c r="B49" s="39">
        <v>1</v>
      </c>
      <c r="C49" s="39">
        <v>2</v>
      </c>
      <c r="D49" s="39">
        <v>2</v>
      </c>
      <c r="E49" s="39" t="s">
        <v>65</v>
      </c>
      <c r="F49" s="43" t="s">
        <v>88</v>
      </c>
      <c r="G49" s="19"/>
      <c r="H49" s="19">
        <f>VLOOKUP(F49,[1]PPNE4!F$23:N$531,9,FALSE)</f>
        <v>0</v>
      </c>
      <c r="I49" s="19"/>
      <c r="J49" s="19"/>
      <c r="K49" s="81"/>
      <c r="L49" s="88">
        <f t="shared" si="2"/>
        <v>0</v>
      </c>
      <c r="M49" s="90">
        <f t="shared" si="0"/>
        <v>0</v>
      </c>
      <c r="N49" s="71">
        <v>0</v>
      </c>
      <c r="O49" s="76">
        <f t="shared" si="1"/>
        <v>0</v>
      </c>
    </row>
    <row r="50" spans="1:15" x14ac:dyDescent="0.25">
      <c r="A50" s="38">
        <v>2</v>
      </c>
      <c r="B50" s="39">
        <v>1</v>
      </c>
      <c r="C50" s="39">
        <v>2</v>
      </c>
      <c r="D50" s="39">
        <v>2</v>
      </c>
      <c r="E50" s="39" t="s">
        <v>67</v>
      </c>
      <c r="F50" s="41" t="s">
        <v>89</v>
      </c>
      <c r="G50" s="19"/>
      <c r="H50" s="19">
        <f>VLOOKUP(F50,[1]PPNE4!F$23:N$531,9,FALSE)</f>
        <v>0</v>
      </c>
      <c r="I50" s="19"/>
      <c r="J50" s="19"/>
      <c r="K50" s="81"/>
      <c r="L50" s="88">
        <f t="shared" si="2"/>
        <v>0</v>
      </c>
      <c r="M50" s="90">
        <f t="shared" si="0"/>
        <v>0</v>
      </c>
      <c r="N50" s="73">
        <v>0</v>
      </c>
      <c r="O50" s="76">
        <f t="shared" si="1"/>
        <v>0</v>
      </c>
    </row>
    <row r="51" spans="1:15" x14ac:dyDescent="0.25">
      <c r="A51" s="38">
        <v>2</v>
      </c>
      <c r="B51" s="39">
        <v>1</v>
      </c>
      <c r="C51" s="39">
        <v>2</v>
      </c>
      <c r="D51" s="39">
        <v>2</v>
      </c>
      <c r="E51" s="39" t="s">
        <v>69</v>
      </c>
      <c r="F51" s="41" t="s">
        <v>90</v>
      </c>
      <c r="G51" s="19"/>
      <c r="H51" s="19">
        <f>VLOOKUP(F51,[1]PPNE4!F$23:N$531,9,FALSE)</f>
        <v>558900</v>
      </c>
      <c r="I51" s="19"/>
      <c r="J51" s="19"/>
      <c r="K51" s="81">
        <f t="shared" ref="K51:K56" si="5">SUBTOTAL(9,G51:I51)</f>
        <v>558900</v>
      </c>
      <c r="L51" s="88">
        <f t="shared" si="2"/>
        <v>7.9886000326779449E-2</v>
      </c>
      <c r="M51" s="90">
        <f t="shared" si="0"/>
        <v>46575</v>
      </c>
      <c r="N51" s="73">
        <v>63050</v>
      </c>
      <c r="O51" s="76">
        <f t="shared" si="1"/>
        <v>-16475</v>
      </c>
    </row>
    <row r="52" spans="1:15" x14ac:dyDescent="0.25">
      <c r="A52" s="38">
        <v>2</v>
      </c>
      <c r="B52" s="39">
        <v>1</v>
      </c>
      <c r="C52" s="39">
        <v>2</v>
      </c>
      <c r="D52" s="39">
        <v>2</v>
      </c>
      <c r="E52" s="39" t="s">
        <v>70</v>
      </c>
      <c r="F52" s="41" t="s">
        <v>91</v>
      </c>
      <c r="G52" s="19"/>
      <c r="H52" s="19">
        <f>VLOOKUP(F52,[1]PPNE4!F$23:N$531,9,FALSE)</f>
        <v>0</v>
      </c>
      <c r="I52" s="19"/>
      <c r="J52" s="19"/>
      <c r="K52" s="81">
        <f t="shared" si="5"/>
        <v>0</v>
      </c>
      <c r="L52" s="88">
        <f t="shared" si="2"/>
        <v>0</v>
      </c>
      <c r="M52" s="90">
        <f t="shared" si="0"/>
        <v>0</v>
      </c>
      <c r="N52" s="73">
        <v>0</v>
      </c>
      <c r="O52" s="76">
        <f t="shared" si="1"/>
        <v>0</v>
      </c>
    </row>
    <row r="53" spans="1:15" x14ac:dyDescent="0.25">
      <c r="A53" s="38">
        <v>2</v>
      </c>
      <c r="B53" s="39">
        <v>1</v>
      </c>
      <c r="C53" s="39">
        <v>2</v>
      </c>
      <c r="D53" s="39">
        <v>2</v>
      </c>
      <c r="E53" s="39" t="s">
        <v>77</v>
      </c>
      <c r="F53" s="41" t="s">
        <v>92</v>
      </c>
      <c r="G53" s="19"/>
      <c r="H53" s="19">
        <f>VLOOKUP(F53,[1]PPNE4!F$23:N$531,9,FALSE)</f>
        <v>0</v>
      </c>
      <c r="I53" s="19"/>
      <c r="J53" s="19"/>
      <c r="K53" s="81">
        <f t="shared" si="5"/>
        <v>0</v>
      </c>
      <c r="L53" s="88">
        <f t="shared" si="2"/>
        <v>0</v>
      </c>
      <c r="M53" s="90">
        <f t="shared" si="0"/>
        <v>0</v>
      </c>
      <c r="N53" s="73">
        <v>0</v>
      </c>
      <c r="O53" s="76">
        <f t="shared" si="1"/>
        <v>0</v>
      </c>
    </row>
    <row r="54" spans="1:15" x14ac:dyDescent="0.25">
      <c r="A54" s="38">
        <v>2</v>
      </c>
      <c r="B54" s="39">
        <v>1</v>
      </c>
      <c r="C54" s="39">
        <v>2</v>
      </c>
      <c r="D54" s="39">
        <v>2</v>
      </c>
      <c r="E54" s="39" t="s">
        <v>93</v>
      </c>
      <c r="F54" s="41" t="s">
        <v>94</v>
      </c>
      <c r="G54" s="19"/>
      <c r="H54" s="19">
        <f>VLOOKUP(F54,[1]PPNE4!F$23:N$531,9,FALSE)</f>
        <v>0</v>
      </c>
      <c r="I54" s="19"/>
      <c r="J54" s="19"/>
      <c r="K54" s="81">
        <f t="shared" si="5"/>
        <v>0</v>
      </c>
      <c r="L54" s="88">
        <f t="shared" si="2"/>
        <v>0</v>
      </c>
      <c r="M54" s="90">
        <f t="shared" si="0"/>
        <v>0</v>
      </c>
      <c r="N54" s="73">
        <v>0</v>
      </c>
      <c r="O54" s="76">
        <f t="shared" si="1"/>
        <v>0</v>
      </c>
    </row>
    <row r="55" spans="1:15" x14ac:dyDescent="0.25">
      <c r="A55" s="44">
        <v>2</v>
      </c>
      <c r="B55" s="45">
        <v>1</v>
      </c>
      <c r="C55" s="45">
        <v>2</v>
      </c>
      <c r="D55" s="45">
        <v>2</v>
      </c>
      <c r="E55" s="45" t="s">
        <v>95</v>
      </c>
      <c r="F55" s="46" t="s">
        <v>96</v>
      </c>
      <c r="G55" s="68"/>
      <c r="H55" s="19">
        <f>VLOOKUP(F55,[1]PPNE4!F$23:N$531,9,FALSE)</f>
        <v>0</v>
      </c>
      <c r="I55" s="68"/>
      <c r="J55" s="68"/>
      <c r="K55" s="82">
        <f t="shared" si="5"/>
        <v>0</v>
      </c>
      <c r="L55" s="88">
        <f t="shared" si="2"/>
        <v>0</v>
      </c>
      <c r="M55" s="90">
        <f t="shared" si="0"/>
        <v>0</v>
      </c>
      <c r="N55" s="73">
        <v>0</v>
      </c>
      <c r="O55" s="76">
        <f t="shared" si="1"/>
        <v>0</v>
      </c>
    </row>
    <row r="56" spans="1:15" x14ac:dyDescent="0.25">
      <c r="A56" s="38">
        <v>2</v>
      </c>
      <c r="B56" s="39">
        <v>1</v>
      </c>
      <c r="C56" s="39">
        <v>2</v>
      </c>
      <c r="D56" s="39">
        <v>2</v>
      </c>
      <c r="E56" s="39" t="s">
        <v>97</v>
      </c>
      <c r="F56" s="43" t="s">
        <v>98</v>
      </c>
      <c r="G56" s="19"/>
      <c r="H56" s="19">
        <f>VLOOKUP(F56,[1]PPNE4!F$23:N$531,9,FALSE)</f>
        <v>0</v>
      </c>
      <c r="I56" s="19"/>
      <c r="J56" s="19"/>
      <c r="K56" s="81">
        <f t="shared" si="5"/>
        <v>0</v>
      </c>
      <c r="L56" s="88">
        <f t="shared" si="2"/>
        <v>0</v>
      </c>
      <c r="M56" s="90">
        <f t="shared" si="0"/>
        <v>0</v>
      </c>
      <c r="N56" s="73">
        <v>0</v>
      </c>
      <c r="O56" s="76">
        <f t="shared" si="1"/>
        <v>0</v>
      </c>
    </row>
    <row r="57" spans="1:15" x14ac:dyDescent="0.25">
      <c r="A57" s="35">
        <v>2</v>
      </c>
      <c r="B57" s="36">
        <v>1</v>
      </c>
      <c r="C57" s="36">
        <v>2</v>
      </c>
      <c r="D57" s="36">
        <v>3</v>
      </c>
      <c r="E57" s="36"/>
      <c r="F57" s="37" t="s">
        <v>99</v>
      </c>
      <c r="G57" s="18">
        <v>0</v>
      </c>
      <c r="H57" s="18">
        <v>0</v>
      </c>
      <c r="I57" s="18">
        <v>0</v>
      </c>
      <c r="J57" s="18">
        <f>J58</f>
        <v>0</v>
      </c>
      <c r="K57" s="80">
        <v>0</v>
      </c>
      <c r="L57" s="88">
        <f t="shared" si="2"/>
        <v>0</v>
      </c>
      <c r="M57" s="90">
        <f t="shared" si="0"/>
        <v>0</v>
      </c>
      <c r="N57" s="73">
        <v>0</v>
      </c>
      <c r="O57" s="76">
        <f t="shared" si="1"/>
        <v>0</v>
      </c>
    </row>
    <row r="58" spans="1:15" x14ac:dyDescent="0.25">
      <c r="A58" s="38">
        <v>2</v>
      </c>
      <c r="B58" s="39">
        <v>1</v>
      </c>
      <c r="C58" s="39">
        <v>2</v>
      </c>
      <c r="D58" s="39">
        <v>3</v>
      </c>
      <c r="E58" s="39" t="s">
        <v>48</v>
      </c>
      <c r="F58" s="41" t="s">
        <v>99</v>
      </c>
      <c r="G58" s="19"/>
      <c r="H58" s="19">
        <f>VLOOKUP(F58,[1]PPNE4!F$23:N$531,9,FALSE)</f>
        <v>0</v>
      </c>
      <c r="I58" s="19"/>
      <c r="J58" s="19"/>
      <c r="K58" s="81">
        <f>SUBTOTAL(9,G58:I58)</f>
        <v>0</v>
      </c>
      <c r="L58" s="88">
        <f t="shared" si="2"/>
        <v>0</v>
      </c>
      <c r="M58" s="90">
        <f t="shared" si="0"/>
        <v>0</v>
      </c>
      <c r="N58" s="73">
        <v>0</v>
      </c>
      <c r="O58" s="76">
        <f t="shared" si="1"/>
        <v>0</v>
      </c>
    </row>
    <row r="59" spans="1:15" x14ac:dyDescent="0.25">
      <c r="A59" s="32">
        <v>2</v>
      </c>
      <c r="B59" s="33">
        <v>1</v>
      </c>
      <c r="C59" s="33">
        <v>3</v>
      </c>
      <c r="D59" s="33"/>
      <c r="E59" s="33"/>
      <c r="F59" s="34" t="s">
        <v>100</v>
      </c>
      <c r="G59" s="17">
        <v>0</v>
      </c>
      <c r="H59" s="17">
        <v>0</v>
      </c>
      <c r="I59" s="17">
        <v>0</v>
      </c>
      <c r="J59" s="17">
        <f>J60+J63</f>
        <v>0</v>
      </c>
      <c r="K59" s="79">
        <v>0</v>
      </c>
      <c r="L59" s="87">
        <f t="shared" si="2"/>
        <v>0</v>
      </c>
      <c r="M59" s="87">
        <f t="shared" si="0"/>
        <v>0</v>
      </c>
      <c r="N59" s="87">
        <f>N60+N63</f>
        <v>0</v>
      </c>
      <c r="O59" s="75">
        <f t="shared" si="1"/>
        <v>0</v>
      </c>
    </row>
    <row r="60" spans="1:15" x14ac:dyDescent="0.25">
      <c r="A60" s="35">
        <v>2</v>
      </c>
      <c r="B60" s="36">
        <v>1</v>
      </c>
      <c r="C60" s="36">
        <v>3</v>
      </c>
      <c r="D60" s="36">
        <v>1</v>
      </c>
      <c r="E60" s="36"/>
      <c r="F60" s="47" t="s">
        <v>24</v>
      </c>
      <c r="G60" s="18">
        <v>0</v>
      </c>
      <c r="H60" s="18">
        <v>0</v>
      </c>
      <c r="I60" s="18">
        <v>0</v>
      </c>
      <c r="J60" s="18">
        <f>SUM(J61:J62)</f>
        <v>0</v>
      </c>
      <c r="K60" s="80">
        <v>0</v>
      </c>
      <c r="L60" s="88">
        <f t="shared" si="2"/>
        <v>0</v>
      </c>
      <c r="M60" s="90">
        <f t="shared" si="0"/>
        <v>0</v>
      </c>
      <c r="N60" s="72">
        <f>N61+N62</f>
        <v>0</v>
      </c>
      <c r="O60" s="76">
        <f t="shared" si="1"/>
        <v>0</v>
      </c>
    </row>
    <row r="61" spans="1:15" x14ac:dyDescent="0.25">
      <c r="A61" s="48">
        <v>2</v>
      </c>
      <c r="B61" s="39">
        <v>1</v>
      </c>
      <c r="C61" s="39">
        <v>3</v>
      </c>
      <c r="D61" s="39">
        <v>1</v>
      </c>
      <c r="E61" s="39" t="s">
        <v>48</v>
      </c>
      <c r="F61" s="49" t="s">
        <v>101</v>
      </c>
      <c r="G61" s="19"/>
      <c r="H61" s="19">
        <f>VLOOKUP(F61,[1]PPNE4!F$23:N$531,9,FALSE)</f>
        <v>0</v>
      </c>
      <c r="I61" s="19"/>
      <c r="J61" s="19"/>
      <c r="K61" s="81">
        <f>SUBTOTAL(9,G61:I61)</f>
        <v>0</v>
      </c>
      <c r="L61" s="88">
        <f t="shared" si="2"/>
        <v>0</v>
      </c>
      <c r="M61" s="90">
        <f t="shared" si="0"/>
        <v>0</v>
      </c>
      <c r="N61" s="73">
        <v>0</v>
      </c>
      <c r="O61" s="76">
        <f t="shared" si="1"/>
        <v>0</v>
      </c>
    </row>
    <row r="62" spans="1:15" x14ac:dyDescent="0.25">
      <c r="A62" s="48">
        <v>2</v>
      </c>
      <c r="B62" s="39">
        <v>1</v>
      </c>
      <c r="C62" s="39">
        <v>3</v>
      </c>
      <c r="D62" s="39">
        <v>1</v>
      </c>
      <c r="E62" s="39" t="s">
        <v>63</v>
      </c>
      <c r="F62" s="49" t="s">
        <v>102</v>
      </c>
      <c r="G62" s="19"/>
      <c r="H62" s="19">
        <f>VLOOKUP(F62,[1]PPNE4!F$23:N$531,9,FALSE)</f>
        <v>0</v>
      </c>
      <c r="I62" s="19"/>
      <c r="J62" s="19"/>
      <c r="K62" s="81">
        <f>SUBTOTAL(9,G62:I62)</f>
        <v>0</v>
      </c>
      <c r="L62" s="88">
        <f t="shared" si="2"/>
        <v>0</v>
      </c>
      <c r="M62" s="90">
        <f t="shared" si="0"/>
        <v>0</v>
      </c>
      <c r="N62" s="73">
        <v>0</v>
      </c>
      <c r="O62" s="76">
        <f t="shared" si="1"/>
        <v>0</v>
      </c>
    </row>
    <row r="63" spans="1:15" x14ac:dyDescent="0.25">
      <c r="A63" s="35">
        <v>2</v>
      </c>
      <c r="B63" s="36">
        <v>1</v>
      </c>
      <c r="C63" s="36">
        <v>3</v>
      </c>
      <c r="D63" s="36">
        <v>2</v>
      </c>
      <c r="E63" s="36"/>
      <c r="F63" s="47" t="s">
        <v>103</v>
      </c>
      <c r="G63" s="18">
        <v>0</v>
      </c>
      <c r="H63" s="18">
        <v>0</v>
      </c>
      <c r="I63" s="18">
        <v>0</v>
      </c>
      <c r="J63" s="18">
        <f>SUM(J64:J65)</f>
        <v>0</v>
      </c>
      <c r="K63" s="80">
        <v>0</v>
      </c>
      <c r="L63" s="88">
        <f t="shared" si="2"/>
        <v>0</v>
      </c>
      <c r="M63" s="90">
        <f t="shared" si="0"/>
        <v>0</v>
      </c>
      <c r="N63" s="72">
        <f>N64+N65</f>
        <v>0</v>
      </c>
      <c r="O63" s="76">
        <f t="shared" si="1"/>
        <v>0</v>
      </c>
    </row>
    <row r="64" spans="1:15" x14ac:dyDescent="0.25">
      <c r="A64" s="48">
        <v>2</v>
      </c>
      <c r="B64" s="39">
        <v>1</v>
      </c>
      <c r="C64" s="39">
        <v>3</v>
      </c>
      <c r="D64" s="39">
        <v>2</v>
      </c>
      <c r="E64" s="39" t="s">
        <v>48</v>
      </c>
      <c r="F64" s="49" t="s">
        <v>104</v>
      </c>
      <c r="G64" s="19"/>
      <c r="H64" s="19">
        <f>VLOOKUP(F64,[1]PPNE4!F$23:N$531,9,FALSE)</f>
        <v>0</v>
      </c>
      <c r="I64" s="19"/>
      <c r="J64" s="19"/>
      <c r="K64" s="81">
        <f>SUBTOTAL(9,G64:I64)</f>
        <v>0</v>
      </c>
      <c r="L64" s="88">
        <f t="shared" si="2"/>
        <v>0</v>
      </c>
      <c r="M64" s="90">
        <f t="shared" si="0"/>
        <v>0</v>
      </c>
      <c r="N64" s="73">
        <f>N65</f>
        <v>0</v>
      </c>
      <c r="O64" s="76">
        <f t="shared" si="1"/>
        <v>0</v>
      </c>
    </row>
    <row r="65" spans="1:15" x14ac:dyDescent="0.25">
      <c r="A65" s="48">
        <v>2</v>
      </c>
      <c r="B65" s="39">
        <v>1</v>
      </c>
      <c r="C65" s="39">
        <v>3</v>
      </c>
      <c r="D65" s="39">
        <v>2</v>
      </c>
      <c r="E65" s="39" t="s">
        <v>63</v>
      </c>
      <c r="F65" s="49" t="s">
        <v>105</v>
      </c>
      <c r="G65" s="19"/>
      <c r="H65" s="19">
        <f>VLOOKUP(F65,[1]PPNE4!F$23:N$531,9,FALSE)</f>
        <v>0</v>
      </c>
      <c r="I65" s="19"/>
      <c r="J65" s="19"/>
      <c r="K65" s="81">
        <f>SUBTOTAL(9,G65:I65)</f>
        <v>0</v>
      </c>
      <c r="L65" s="88">
        <f t="shared" si="2"/>
        <v>0</v>
      </c>
      <c r="M65" s="90">
        <f t="shared" si="0"/>
        <v>0</v>
      </c>
      <c r="N65" s="73">
        <v>0</v>
      </c>
      <c r="O65" s="76">
        <f t="shared" si="1"/>
        <v>0</v>
      </c>
    </row>
    <row r="66" spans="1:15" x14ac:dyDescent="0.25">
      <c r="A66" s="32">
        <v>2</v>
      </c>
      <c r="B66" s="33">
        <v>1</v>
      </c>
      <c r="C66" s="33">
        <v>4</v>
      </c>
      <c r="D66" s="33"/>
      <c r="E66" s="33"/>
      <c r="F66" s="34" t="s">
        <v>25</v>
      </c>
      <c r="G66" s="17">
        <v>0</v>
      </c>
      <c r="H66" s="17">
        <v>15841112.721480031</v>
      </c>
      <c r="I66" s="17">
        <v>0</v>
      </c>
      <c r="J66" s="17">
        <f>J67+J69</f>
        <v>0</v>
      </c>
      <c r="K66" s="79">
        <v>15841112.721480031</v>
      </c>
      <c r="L66" s="87">
        <f t="shared" si="2"/>
        <v>2.2642389265426801</v>
      </c>
      <c r="M66" s="87">
        <f t="shared" si="0"/>
        <v>1320092.7267900025</v>
      </c>
      <c r="N66" s="87">
        <f>N69+N67</f>
        <v>4000000</v>
      </c>
      <c r="O66" s="107">
        <f>M66-N66</f>
        <v>-2679907.2732099975</v>
      </c>
    </row>
    <row r="67" spans="1:15" x14ac:dyDescent="0.25">
      <c r="A67" s="35">
        <v>2</v>
      </c>
      <c r="B67" s="36">
        <v>1</v>
      </c>
      <c r="C67" s="36">
        <v>4</v>
      </c>
      <c r="D67" s="36">
        <v>1</v>
      </c>
      <c r="E67" s="36"/>
      <c r="F67" s="47" t="s">
        <v>26</v>
      </c>
      <c r="G67" s="18">
        <v>0</v>
      </c>
      <c r="H67" s="18">
        <v>15841112.721480031</v>
      </c>
      <c r="I67" s="18">
        <v>0</v>
      </c>
      <c r="J67" s="18">
        <f>J68</f>
        <v>0</v>
      </c>
      <c r="K67" s="80">
        <v>15841112.721480031</v>
      </c>
      <c r="L67" s="88">
        <f t="shared" si="2"/>
        <v>2.2642389265426801</v>
      </c>
      <c r="M67" s="90">
        <f t="shared" si="0"/>
        <v>1320092.7267900025</v>
      </c>
      <c r="N67" s="72">
        <f>N68+N70+N71+N72</f>
        <v>4000000</v>
      </c>
      <c r="O67" s="76">
        <f t="shared" si="1"/>
        <v>-2679907.2732099975</v>
      </c>
    </row>
    <row r="68" spans="1:15" x14ac:dyDescent="0.25">
      <c r="A68" s="38">
        <v>2</v>
      </c>
      <c r="B68" s="39">
        <v>1</v>
      </c>
      <c r="C68" s="39">
        <v>4</v>
      </c>
      <c r="D68" s="39">
        <v>1</v>
      </c>
      <c r="E68" s="39" t="s">
        <v>48</v>
      </c>
      <c r="F68" s="41" t="s">
        <v>26</v>
      </c>
      <c r="G68" s="19"/>
      <c r="H68" s="19">
        <f>VLOOKUP(F68,[1]PPNE4!F$23:N$531,9,FALSE)</f>
        <v>15841112.721480031</v>
      </c>
      <c r="I68" s="19"/>
      <c r="J68" s="19"/>
      <c r="K68" s="81">
        <f>SUBTOTAL(9,G68:I68)</f>
        <v>15841112.721480031</v>
      </c>
      <c r="L68" s="88">
        <f t="shared" si="2"/>
        <v>2.2642389265426801</v>
      </c>
      <c r="M68" s="90">
        <f t="shared" si="0"/>
        <v>1320092.7267900025</v>
      </c>
      <c r="N68" s="73">
        <v>4000000</v>
      </c>
      <c r="O68" s="76">
        <f t="shared" si="1"/>
        <v>-2679907.2732099975</v>
      </c>
    </row>
    <row r="69" spans="1:15" x14ac:dyDescent="0.25">
      <c r="A69" s="35">
        <v>2</v>
      </c>
      <c r="B69" s="36">
        <v>1</v>
      </c>
      <c r="C69" s="36">
        <v>4</v>
      </c>
      <c r="D69" s="36">
        <v>2</v>
      </c>
      <c r="E69" s="36"/>
      <c r="F69" s="47" t="s">
        <v>106</v>
      </c>
      <c r="G69" s="18">
        <v>0</v>
      </c>
      <c r="H69" s="18">
        <v>0</v>
      </c>
      <c r="I69" s="18">
        <v>0</v>
      </c>
      <c r="J69" s="18">
        <f>SUM(J70:J73)</f>
        <v>0</v>
      </c>
      <c r="K69" s="80">
        <v>0</v>
      </c>
      <c r="L69" s="88">
        <f t="shared" si="2"/>
        <v>0</v>
      </c>
      <c r="M69" s="90">
        <f t="shared" si="0"/>
        <v>0</v>
      </c>
      <c r="N69" s="72">
        <f>N70+N71+N72+N73</f>
        <v>0</v>
      </c>
      <c r="O69" s="76">
        <f t="shared" si="1"/>
        <v>0</v>
      </c>
    </row>
    <row r="70" spans="1:15" x14ac:dyDescent="0.25">
      <c r="A70" s="38">
        <v>2</v>
      </c>
      <c r="B70" s="39">
        <v>1</v>
      </c>
      <c r="C70" s="39">
        <v>4</v>
      </c>
      <c r="D70" s="39">
        <v>2</v>
      </c>
      <c r="E70" s="39" t="s">
        <v>48</v>
      </c>
      <c r="F70" s="41" t="s">
        <v>107</v>
      </c>
      <c r="G70" s="19"/>
      <c r="H70" s="19">
        <f>VLOOKUP(F70,[1]PPNE4!F$23:N$531,9,FALSE)</f>
        <v>0</v>
      </c>
      <c r="I70" s="19"/>
      <c r="J70" s="19"/>
      <c r="K70" s="81">
        <f>SUBTOTAL(9,G70:I70)</f>
        <v>0</v>
      </c>
      <c r="L70" s="88">
        <f t="shared" si="2"/>
        <v>0</v>
      </c>
      <c r="M70" s="90">
        <f t="shared" si="0"/>
        <v>0</v>
      </c>
      <c r="N70" s="73">
        <v>0</v>
      </c>
      <c r="O70" s="76">
        <f t="shared" si="1"/>
        <v>0</v>
      </c>
    </row>
    <row r="71" spans="1:15" x14ac:dyDescent="0.25">
      <c r="A71" s="38">
        <v>2</v>
      </c>
      <c r="B71" s="39">
        <v>1</v>
      </c>
      <c r="C71" s="39">
        <v>4</v>
      </c>
      <c r="D71" s="39">
        <v>2</v>
      </c>
      <c r="E71" s="39" t="s">
        <v>63</v>
      </c>
      <c r="F71" s="41" t="s">
        <v>108</v>
      </c>
      <c r="G71" s="19"/>
      <c r="H71" s="19">
        <f>VLOOKUP(F71,[1]PPNE4!F$23:N$531,9,FALSE)</f>
        <v>0</v>
      </c>
      <c r="I71" s="19"/>
      <c r="J71" s="19"/>
      <c r="K71" s="81">
        <f>SUBTOTAL(9,G71:I71)</f>
        <v>0</v>
      </c>
      <c r="L71" s="88">
        <f t="shared" si="2"/>
        <v>0</v>
      </c>
      <c r="M71" s="90">
        <f t="shared" si="0"/>
        <v>0</v>
      </c>
      <c r="N71" s="73">
        <v>0</v>
      </c>
      <c r="O71" s="76">
        <f t="shared" si="1"/>
        <v>0</v>
      </c>
    </row>
    <row r="72" spans="1:15" x14ac:dyDescent="0.25">
      <c r="A72" s="38">
        <v>2</v>
      </c>
      <c r="B72" s="39">
        <v>1</v>
      </c>
      <c r="C72" s="39">
        <v>4</v>
      </c>
      <c r="D72" s="39">
        <v>2</v>
      </c>
      <c r="E72" s="39" t="s">
        <v>65</v>
      </c>
      <c r="F72" s="41" t="s">
        <v>109</v>
      </c>
      <c r="G72" s="19"/>
      <c r="H72" s="19">
        <f>VLOOKUP(F72,[1]PPNE4!F$23:N$531,9,FALSE)</f>
        <v>0</v>
      </c>
      <c r="I72" s="19"/>
      <c r="J72" s="19"/>
      <c r="K72" s="81">
        <f>SUBTOTAL(9,G72:I72)</f>
        <v>0</v>
      </c>
      <c r="L72" s="88">
        <f t="shared" si="2"/>
        <v>0</v>
      </c>
      <c r="M72" s="90">
        <f t="shared" si="0"/>
        <v>0</v>
      </c>
      <c r="N72" s="73">
        <v>0</v>
      </c>
      <c r="O72" s="76">
        <f t="shared" si="1"/>
        <v>0</v>
      </c>
    </row>
    <row r="73" spans="1:15" x14ac:dyDescent="0.25">
      <c r="A73" s="38">
        <v>2</v>
      </c>
      <c r="B73" s="39">
        <v>1</v>
      </c>
      <c r="C73" s="39">
        <v>4</v>
      </c>
      <c r="D73" s="39">
        <v>2</v>
      </c>
      <c r="E73" s="39" t="s">
        <v>67</v>
      </c>
      <c r="F73" s="41" t="s">
        <v>110</v>
      </c>
      <c r="G73" s="19"/>
      <c r="H73" s="19">
        <f>VLOOKUP(F73,[1]PPNE4!F$23:N$531,9,FALSE)</f>
        <v>0</v>
      </c>
      <c r="I73" s="19"/>
      <c r="J73" s="19"/>
      <c r="K73" s="81">
        <f>SUBTOTAL(9,G73:I73)</f>
        <v>0</v>
      </c>
      <c r="L73" s="88">
        <f t="shared" si="2"/>
        <v>0</v>
      </c>
      <c r="M73" s="90">
        <f t="shared" si="0"/>
        <v>0</v>
      </c>
      <c r="N73" s="73">
        <v>0</v>
      </c>
      <c r="O73" s="76">
        <f t="shared" si="1"/>
        <v>0</v>
      </c>
    </row>
    <row r="74" spans="1:15" x14ac:dyDescent="0.25">
      <c r="A74" s="32">
        <v>2</v>
      </c>
      <c r="B74" s="33">
        <v>1</v>
      </c>
      <c r="C74" s="33">
        <v>5</v>
      </c>
      <c r="D74" s="33"/>
      <c r="E74" s="33"/>
      <c r="F74" s="34" t="s">
        <v>111</v>
      </c>
      <c r="G74" s="17">
        <v>0</v>
      </c>
      <c r="H74" s="17">
        <v>0</v>
      </c>
      <c r="I74" s="17">
        <v>31429764.455037996</v>
      </c>
      <c r="J74" s="17">
        <f>J75+J77+J79+J81</f>
        <v>0</v>
      </c>
      <c r="K74" s="79">
        <v>31429764.455037996</v>
      </c>
      <c r="L74" s="87">
        <f t="shared" si="2"/>
        <v>4.4923925094395534</v>
      </c>
      <c r="M74" s="87">
        <f t="shared" si="0"/>
        <v>2619147.0379198329</v>
      </c>
      <c r="N74" s="87">
        <f>N75+N77+N79</f>
        <v>2627523.75</v>
      </c>
      <c r="O74" s="75">
        <f>M74-N74</f>
        <v>-8376.7120801671408</v>
      </c>
    </row>
    <row r="75" spans="1:15" x14ac:dyDescent="0.25">
      <c r="A75" s="35">
        <v>2</v>
      </c>
      <c r="B75" s="36">
        <v>1</v>
      </c>
      <c r="C75" s="36">
        <v>5</v>
      </c>
      <c r="D75" s="36">
        <v>1</v>
      </c>
      <c r="E75" s="36"/>
      <c r="F75" s="37" t="s">
        <v>112</v>
      </c>
      <c r="G75" s="18">
        <v>0</v>
      </c>
      <c r="H75" s="18">
        <v>0</v>
      </c>
      <c r="I75" s="18">
        <v>14556881.975037998</v>
      </c>
      <c r="J75" s="18">
        <f>J76</f>
        <v>0</v>
      </c>
      <c r="K75" s="80">
        <v>14556881.975037998</v>
      </c>
      <c r="L75" s="102">
        <f t="shared" si="2"/>
        <v>2.0806782576753897</v>
      </c>
      <c r="M75" s="103">
        <f t="shared" si="0"/>
        <v>1213073.4979198331</v>
      </c>
      <c r="N75" s="104">
        <f>N76</f>
        <v>1212368.93</v>
      </c>
      <c r="O75" s="105">
        <f t="shared" si="1"/>
        <v>704.56791983311996</v>
      </c>
    </row>
    <row r="76" spans="1:15" x14ac:dyDescent="0.25">
      <c r="A76" s="38">
        <v>2</v>
      </c>
      <c r="B76" s="39">
        <v>1</v>
      </c>
      <c r="C76" s="39">
        <v>5</v>
      </c>
      <c r="D76" s="39">
        <v>1</v>
      </c>
      <c r="E76" s="39" t="s">
        <v>48</v>
      </c>
      <c r="F76" s="41" t="s">
        <v>112</v>
      </c>
      <c r="G76" s="19"/>
      <c r="H76" s="19">
        <f>+'[2]D-PROY GASTOS '!M44</f>
        <v>0</v>
      </c>
      <c r="I76" s="19" t="e">
        <f>VLOOKUP(F76,[1]PPNE4!F$23:N$1123,9,FALSE)</f>
        <v>#N/A</v>
      </c>
      <c r="J76" s="19"/>
      <c r="K76" s="81">
        <v>14556881.98</v>
      </c>
      <c r="L76" s="102">
        <f t="shared" si="2"/>
        <v>2.0806782583846304</v>
      </c>
      <c r="M76" s="103">
        <f t="shared" si="0"/>
        <v>1213073.4983333333</v>
      </c>
      <c r="N76" s="106">
        <v>1212368.93</v>
      </c>
      <c r="O76" s="105">
        <f t="shared" si="1"/>
        <v>704.56833333335817</v>
      </c>
    </row>
    <row r="77" spans="1:15" x14ac:dyDescent="0.25">
      <c r="A77" s="35">
        <v>2</v>
      </c>
      <c r="B77" s="36">
        <v>1</v>
      </c>
      <c r="C77" s="36">
        <v>5</v>
      </c>
      <c r="D77" s="36">
        <v>2</v>
      </c>
      <c r="E77" s="36"/>
      <c r="F77" s="47" t="s">
        <v>113</v>
      </c>
      <c r="G77" s="18">
        <v>0</v>
      </c>
      <c r="H77" s="18">
        <v>0</v>
      </c>
      <c r="I77" s="18">
        <v>14556881.98</v>
      </c>
      <c r="J77" s="18">
        <f>J78</f>
        <v>0</v>
      </c>
      <c r="K77" s="80">
        <v>14556881.98</v>
      </c>
      <c r="L77" s="102">
        <f t="shared" si="2"/>
        <v>2.0806782583846304</v>
      </c>
      <c r="M77" s="103">
        <f t="shared" si="0"/>
        <v>1213073.4983333333</v>
      </c>
      <c r="N77" s="104">
        <f>N78</f>
        <v>1214078.06</v>
      </c>
      <c r="O77" s="105">
        <f t="shared" si="1"/>
        <v>-1004.5616666667629</v>
      </c>
    </row>
    <row r="78" spans="1:15" x14ac:dyDescent="0.25">
      <c r="A78" s="38">
        <v>2</v>
      </c>
      <c r="B78" s="39">
        <v>1</v>
      </c>
      <c r="C78" s="39">
        <v>5</v>
      </c>
      <c r="D78" s="39">
        <v>2</v>
      </c>
      <c r="E78" s="39" t="s">
        <v>48</v>
      </c>
      <c r="F78" s="41" t="s">
        <v>113</v>
      </c>
      <c r="G78" s="19"/>
      <c r="H78" s="19"/>
      <c r="I78" s="19">
        <f>VLOOKUP(F78,[1]PPNE4!F$23:N$1123,9,FALSE)</f>
        <v>14556881.98</v>
      </c>
      <c r="J78" s="19"/>
      <c r="K78" s="81">
        <f>SUBTOTAL(9,G78:I78)</f>
        <v>14556881.98</v>
      </c>
      <c r="L78" s="102">
        <f t="shared" si="2"/>
        <v>2.0806782583846304</v>
      </c>
      <c r="M78" s="103">
        <f t="shared" si="0"/>
        <v>1213073.4983333333</v>
      </c>
      <c r="N78" s="106">
        <v>1214078.06</v>
      </c>
      <c r="O78" s="105">
        <f t="shared" si="1"/>
        <v>-1004.5616666667629</v>
      </c>
    </row>
    <row r="79" spans="1:15" x14ac:dyDescent="0.25">
      <c r="A79" s="35">
        <v>2</v>
      </c>
      <c r="B79" s="36">
        <v>1</v>
      </c>
      <c r="C79" s="36">
        <v>5</v>
      </c>
      <c r="D79" s="36">
        <v>3</v>
      </c>
      <c r="E79" s="36"/>
      <c r="F79" s="47" t="s">
        <v>114</v>
      </c>
      <c r="G79" s="18">
        <v>0</v>
      </c>
      <c r="H79" s="18">
        <v>0</v>
      </c>
      <c r="I79" s="18">
        <v>2316000.5</v>
      </c>
      <c r="J79" s="18">
        <f>J80</f>
        <v>0</v>
      </c>
      <c r="K79" s="80">
        <v>2316000.5</v>
      </c>
      <c r="L79" s="102">
        <f t="shared" si="2"/>
        <v>0.33103599337953366</v>
      </c>
      <c r="M79" s="103">
        <f t="shared" ref="M79:M142" si="6">K79/12</f>
        <v>193000.04166666666</v>
      </c>
      <c r="N79" s="104">
        <f>N80</f>
        <v>201076.76</v>
      </c>
      <c r="O79" s="105">
        <f t="shared" ref="O79:O142" si="7">M79-N79</f>
        <v>-8076.7183333333523</v>
      </c>
    </row>
    <row r="80" spans="1:15" x14ac:dyDescent="0.25">
      <c r="A80" s="38">
        <v>2</v>
      </c>
      <c r="B80" s="39">
        <v>1</v>
      </c>
      <c r="C80" s="39">
        <v>5</v>
      </c>
      <c r="D80" s="39">
        <v>3</v>
      </c>
      <c r="E80" s="39" t="s">
        <v>48</v>
      </c>
      <c r="F80" s="41" t="s">
        <v>114</v>
      </c>
      <c r="G80" s="19"/>
      <c r="H80" s="19"/>
      <c r="I80" s="19">
        <f>VLOOKUP(F80,[1]PPNE4!F$23:N$1123,9,FALSE)</f>
        <v>2316000.5</v>
      </c>
      <c r="J80" s="19"/>
      <c r="K80" s="81">
        <f>SUBTOTAL(9,G80:I80)</f>
        <v>2316000.5</v>
      </c>
      <c r="L80" s="102">
        <f t="shared" ref="L80:L143" si="8">IFERROR(K80/$K$14*100,"0.00")</f>
        <v>0.33103599337953366</v>
      </c>
      <c r="M80" s="103">
        <f t="shared" si="6"/>
        <v>193000.04166666666</v>
      </c>
      <c r="N80" s="106">
        <v>201076.76</v>
      </c>
      <c r="O80" s="105">
        <f t="shared" si="7"/>
        <v>-8076.7183333333523</v>
      </c>
    </row>
    <row r="81" spans="1:15" x14ac:dyDescent="0.25">
      <c r="A81" s="35">
        <v>2</v>
      </c>
      <c r="B81" s="36">
        <v>1</v>
      </c>
      <c r="C81" s="36">
        <v>5</v>
      </c>
      <c r="D81" s="36">
        <v>4</v>
      </c>
      <c r="E81" s="36"/>
      <c r="F81" s="47" t="s">
        <v>115</v>
      </c>
      <c r="G81" s="18">
        <v>0</v>
      </c>
      <c r="H81" s="18">
        <v>0</v>
      </c>
      <c r="I81" s="18">
        <v>0</v>
      </c>
      <c r="J81" s="18">
        <f>J82</f>
        <v>0</v>
      </c>
      <c r="K81" s="80">
        <v>0</v>
      </c>
      <c r="L81" s="102">
        <f t="shared" si="8"/>
        <v>0</v>
      </c>
      <c r="M81" s="103">
        <f t="shared" si="6"/>
        <v>0</v>
      </c>
      <c r="N81" s="104">
        <f>N82</f>
        <v>0</v>
      </c>
      <c r="O81" s="105">
        <f t="shared" si="7"/>
        <v>0</v>
      </c>
    </row>
    <row r="82" spans="1:15" x14ac:dyDescent="0.25">
      <c r="A82" s="38">
        <v>2</v>
      </c>
      <c r="B82" s="39">
        <v>1</v>
      </c>
      <c r="C82" s="39">
        <v>5</v>
      </c>
      <c r="D82" s="39">
        <v>4</v>
      </c>
      <c r="E82" s="39" t="s">
        <v>48</v>
      </c>
      <c r="F82" s="41" t="s">
        <v>115</v>
      </c>
      <c r="G82" s="19"/>
      <c r="H82" s="19">
        <f>VLOOKUP(F82,[1]PPNE4!F$23:N$531,9,FALSE)</f>
        <v>0</v>
      </c>
      <c r="I82" s="19"/>
      <c r="J82" s="19"/>
      <c r="K82" s="81">
        <f>SUBTOTAL(9,G82:I82)</f>
        <v>0</v>
      </c>
      <c r="L82" s="102">
        <f t="shared" si="8"/>
        <v>0</v>
      </c>
      <c r="M82" s="103">
        <f t="shared" si="6"/>
        <v>0</v>
      </c>
      <c r="N82" s="106">
        <v>0</v>
      </c>
      <c r="O82" s="105">
        <f t="shared" si="7"/>
        <v>0</v>
      </c>
    </row>
    <row r="83" spans="1:15" x14ac:dyDescent="0.25">
      <c r="A83" s="28">
        <v>2</v>
      </c>
      <c r="B83" s="29">
        <v>2</v>
      </c>
      <c r="C83" s="30"/>
      <c r="D83" s="30"/>
      <c r="E83" s="16"/>
      <c r="F83" s="16" t="s">
        <v>116</v>
      </c>
      <c r="G83" s="16">
        <v>0</v>
      </c>
      <c r="H83" s="16">
        <v>39703808.399239123</v>
      </c>
      <c r="I83" s="16">
        <v>0</v>
      </c>
      <c r="J83" s="16">
        <f>+J84+J102+J107+J112+J121+J142+J161+J179</f>
        <v>0</v>
      </c>
      <c r="K83" s="78">
        <v>39703808.399239123</v>
      </c>
      <c r="L83" s="87">
        <f t="shared" si="8"/>
        <v>5.6750374856969144</v>
      </c>
      <c r="M83" s="87">
        <f t="shared" si="6"/>
        <v>3308650.6999365934</v>
      </c>
      <c r="N83" s="87">
        <f>N84+N102+N107+N112+N121+N142+N161+N179</f>
        <v>1990031.51</v>
      </c>
      <c r="O83" s="75">
        <f t="shared" si="7"/>
        <v>1318619.1899365934</v>
      </c>
    </row>
    <row r="84" spans="1:15" x14ac:dyDescent="0.25">
      <c r="A84" s="32">
        <v>2</v>
      </c>
      <c r="B84" s="33">
        <v>2</v>
      </c>
      <c r="C84" s="33">
        <v>1</v>
      </c>
      <c r="D84" s="33"/>
      <c r="E84" s="33"/>
      <c r="F84" s="34" t="s">
        <v>117</v>
      </c>
      <c r="G84" s="17">
        <v>0</v>
      </c>
      <c r="H84" s="17">
        <v>3134281.6500000004</v>
      </c>
      <c r="I84" s="17">
        <v>0</v>
      </c>
      <c r="J84" s="17">
        <f>+J85+J87+J89+J91+J93+J95+J98+J100</f>
        <v>0</v>
      </c>
      <c r="K84" s="79">
        <v>3134281.6500000004</v>
      </c>
      <c r="L84" s="88">
        <f t="shared" si="8"/>
        <v>0.44799646612295374</v>
      </c>
      <c r="M84" s="90">
        <f t="shared" si="6"/>
        <v>261190.13750000004</v>
      </c>
      <c r="N84" s="72">
        <f>N85+N87+N89+N91+N93+N95+N98+N100</f>
        <v>127141.68</v>
      </c>
      <c r="O84" s="76">
        <f t="shared" si="7"/>
        <v>134048.45750000005</v>
      </c>
    </row>
    <row r="85" spans="1:15" x14ac:dyDescent="0.25">
      <c r="A85" s="35">
        <v>2</v>
      </c>
      <c r="B85" s="36">
        <v>2</v>
      </c>
      <c r="C85" s="36">
        <v>1</v>
      </c>
      <c r="D85" s="36">
        <v>1</v>
      </c>
      <c r="E85" s="36"/>
      <c r="F85" s="37" t="s">
        <v>118</v>
      </c>
      <c r="G85" s="18">
        <v>0</v>
      </c>
      <c r="H85" s="18">
        <v>0</v>
      </c>
      <c r="I85" s="18">
        <v>0</v>
      </c>
      <c r="J85" s="18">
        <f>J86</f>
        <v>0</v>
      </c>
      <c r="K85" s="80">
        <v>0</v>
      </c>
      <c r="L85" s="88">
        <f t="shared" si="8"/>
        <v>0</v>
      </c>
      <c r="M85" s="90">
        <f t="shared" si="6"/>
        <v>0</v>
      </c>
      <c r="N85" s="72">
        <f>N86</f>
        <v>0</v>
      </c>
      <c r="O85" s="76">
        <f t="shared" si="7"/>
        <v>0</v>
      </c>
    </row>
    <row r="86" spans="1:15" x14ac:dyDescent="0.25">
      <c r="A86" s="48">
        <v>2</v>
      </c>
      <c r="B86" s="39">
        <v>2</v>
      </c>
      <c r="C86" s="39">
        <v>1</v>
      </c>
      <c r="D86" s="39">
        <v>1</v>
      </c>
      <c r="E86" s="39" t="s">
        <v>48</v>
      </c>
      <c r="F86" s="49" t="s">
        <v>118</v>
      </c>
      <c r="G86" s="19"/>
      <c r="H86" s="19">
        <f>VLOOKUP(F86,[1]PPNE4!F$23:N$531,9,FALSE)</f>
        <v>0</v>
      </c>
      <c r="I86" s="19"/>
      <c r="J86" s="19"/>
      <c r="K86" s="81">
        <f>SUBTOTAL(9,G86:I86)</f>
        <v>0</v>
      </c>
      <c r="L86" s="88">
        <f t="shared" si="8"/>
        <v>0</v>
      </c>
      <c r="M86" s="90">
        <f t="shared" si="6"/>
        <v>0</v>
      </c>
      <c r="N86" s="73">
        <v>0</v>
      </c>
      <c r="O86" s="76">
        <f t="shared" si="7"/>
        <v>0</v>
      </c>
    </row>
    <row r="87" spans="1:15" x14ac:dyDescent="0.25">
      <c r="A87" s="35">
        <v>2</v>
      </c>
      <c r="B87" s="36">
        <v>2</v>
      </c>
      <c r="C87" s="36">
        <v>1</v>
      </c>
      <c r="D87" s="36">
        <v>2</v>
      </c>
      <c r="E87" s="36"/>
      <c r="F87" s="37" t="s">
        <v>119</v>
      </c>
      <c r="G87" s="18">
        <v>0</v>
      </c>
      <c r="H87" s="18">
        <v>2233563.16</v>
      </c>
      <c r="I87" s="18">
        <v>0</v>
      </c>
      <c r="J87" s="18">
        <f>J88</f>
        <v>0</v>
      </c>
      <c r="K87" s="80">
        <v>2233563.16</v>
      </c>
      <c r="L87" s="88">
        <f t="shared" si="8"/>
        <v>0.31925286693441146</v>
      </c>
      <c r="M87" s="90">
        <f t="shared" si="6"/>
        <v>186130.26333333334</v>
      </c>
      <c r="N87" s="72">
        <f>N88</f>
        <v>127141.68</v>
      </c>
      <c r="O87" s="76">
        <f t="shared" si="7"/>
        <v>58988.583333333343</v>
      </c>
    </row>
    <row r="88" spans="1:15" x14ac:dyDescent="0.25">
      <c r="A88" s="48">
        <v>2</v>
      </c>
      <c r="B88" s="39">
        <v>2</v>
      </c>
      <c r="C88" s="39">
        <v>1</v>
      </c>
      <c r="D88" s="39">
        <v>2</v>
      </c>
      <c r="E88" s="39" t="s">
        <v>48</v>
      </c>
      <c r="F88" s="49" t="s">
        <v>119</v>
      </c>
      <c r="G88" s="19"/>
      <c r="H88" s="19">
        <f>VLOOKUP(F88,[1]PPNE4!F$23:N$531,9,FALSE)</f>
        <v>2233563.16</v>
      </c>
      <c r="I88" s="19"/>
      <c r="J88" s="19"/>
      <c r="K88" s="81">
        <f>SUBTOTAL(9,G88:I88)</f>
        <v>2233563.16</v>
      </c>
      <c r="L88" s="88">
        <f t="shared" si="8"/>
        <v>0.31925286693441146</v>
      </c>
      <c r="M88" s="90">
        <f t="shared" si="6"/>
        <v>186130.26333333334</v>
      </c>
      <c r="N88" s="73">
        <v>127141.68</v>
      </c>
      <c r="O88" s="76">
        <f t="shared" si="7"/>
        <v>58988.583333333343</v>
      </c>
    </row>
    <row r="89" spans="1:15" x14ac:dyDescent="0.25">
      <c r="A89" s="35">
        <v>2</v>
      </c>
      <c r="B89" s="36">
        <v>2</v>
      </c>
      <c r="C89" s="36">
        <v>1</v>
      </c>
      <c r="D89" s="36">
        <v>3</v>
      </c>
      <c r="E89" s="36"/>
      <c r="F89" s="37" t="s">
        <v>120</v>
      </c>
      <c r="G89" s="18">
        <v>0</v>
      </c>
      <c r="H89" s="18">
        <v>0</v>
      </c>
      <c r="I89" s="18">
        <v>0</v>
      </c>
      <c r="J89" s="18">
        <f>J90</f>
        <v>0</v>
      </c>
      <c r="K89" s="80">
        <v>0</v>
      </c>
      <c r="L89" s="88">
        <f t="shared" si="8"/>
        <v>0</v>
      </c>
      <c r="M89" s="90">
        <f t="shared" si="6"/>
        <v>0</v>
      </c>
      <c r="N89" s="72">
        <f>N90</f>
        <v>0</v>
      </c>
      <c r="O89" s="76">
        <f t="shared" si="7"/>
        <v>0</v>
      </c>
    </row>
    <row r="90" spans="1:15" x14ac:dyDescent="0.25">
      <c r="A90" s="38">
        <v>2</v>
      </c>
      <c r="B90" s="39">
        <v>2</v>
      </c>
      <c r="C90" s="39">
        <v>1</v>
      </c>
      <c r="D90" s="39">
        <v>3</v>
      </c>
      <c r="E90" s="39" t="s">
        <v>48</v>
      </c>
      <c r="F90" s="41" t="s">
        <v>120</v>
      </c>
      <c r="G90" s="19"/>
      <c r="H90" s="19">
        <f>VLOOKUP(F90,[1]PPNE4!F$23:N$531,9,FALSE)</f>
        <v>0</v>
      </c>
      <c r="I90" s="19"/>
      <c r="J90" s="19"/>
      <c r="K90" s="81">
        <f>SUBTOTAL(9,G90:I90)</f>
        <v>0</v>
      </c>
      <c r="L90" s="88">
        <f t="shared" si="8"/>
        <v>0</v>
      </c>
      <c r="M90" s="90">
        <f t="shared" si="6"/>
        <v>0</v>
      </c>
      <c r="N90" s="73">
        <v>0</v>
      </c>
      <c r="O90" s="76">
        <f t="shared" si="7"/>
        <v>0</v>
      </c>
    </row>
    <row r="91" spans="1:15" x14ac:dyDescent="0.25">
      <c r="A91" s="35">
        <v>2</v>
      </c>
      <c r="B91" s="36">
        <v>2</v>
      </c>
      <c r="C91" s="36">
        <v>1</v>
      </c>
      <c r="D91" s="36">
        <v>4</v>
      </c>
      <c r="E91" s="36"/>
      <c r="F91" s="37" t="s">
        <v>121</v>
      </c>
      <c r="G91" s="18">
        <v>0</v>
      </c>
      <c r="H91" s="18">
        <v>0</v>
      </c>
      <c r="I91" s="18">
        <v>0</v>
      </c>
      <c r="J91" s="18">
        <f>J92</f>
        <v>0</v>
      </c>
      <c r="K91" s="80">
        <v>0</v>
      </c>
      <c r="L91" s="88">
        <f t="shared" si="8"/>
        <v>0</v>
      </c>
      <c r="M91" s="90">
        <f t="shared" si="6"/>
        <v>0</v>
      </c>
      <c r="N91" s="72">
        <f>N92</f>
        <v>0</v>
      </c>
      <c r="O91" s="76">
        <f t="shared" si="7"/>
        <v>0</v>
      </c>
    </row>
    <row r="92" spans="1:15" x14ac:dyDescent="0.25">
      <c r="A92" s="48">
        <v>2</v>
      </c>
      <c r="B92" s="39">
        <v>2</v>
      </c>
      <c r="C92" s="39">
        <v>1</v>
      </c>
      <c r="D92" s="39">
        <v>4</v>
      </c>
      <c r="E92" s="39" t="s">
        <v>48</v>
      </c>
      <c r="F92" s="49" t="s">
        <v>121</v>
      </c>
      <c r="G92" s="19"/>
      <c r="H92" s="19">
        <f>VLOOKUP(F92,[1]PPNE4!F$23:N$531,9,FALSE)</f>
        <v>0</v>
      </c>
      <c r="I92" s="19"/>
      <c r="J92" s="19"/>
      <c r="K92" s="81">
        <f>SUBTOTAL(9,G92:I92)</f>
        <v>0</v>
      </c>
      <c r="L92" s="88">
        <f t="shared" si="8"/>
        <v>0</v>
      </c>
      <c r="M92" s="90">
        <f t="shared" si="6"/>
        <v>0</v>
      </c>
      <c r="N92" s="73">
        <v>0</v>
      </c>
      <c r="O92" s="76">
        <f t="shared" si="7"/>
        <v>0</v>
      </c>
    </row>
    <row r="93" spans="1:15" x14ac:dyDescent="0.25">
      <c r="A93" s="35">
        <v>2</v>
      </c>
      <c r="B93" s="36">
        <v>2</v>
      </c>
      <c r="C93" s="36">
        <v>1</v>
      </c>
      <c r="D93" s="36">
        <v>5</v>
      </c>
      <c r="E93" s="36"/>
      <c r="F93" s="37" t="s">
        <v>122</v>
      </c>
      <c r="G93" s="18">
        <v>0</v>
      </c>
      <c r="H93" s="18">
        <v>900718.49</v>
      </c>
      <c r="I93" s="18">
        <v>0</v>
      </c>
      <c r="J93" s="18">
        <f>J94</f>
        <v>0</v>
      </c>
      <c r="K93" s="80">
        <v>900718.49</v>
      </c>
      <c r="L93" s="88">
        <f t="shared" si="8"/>
        <v>0.12874359918854231</v>
      </c>
      <c r="M93" s="90">
        <f t="shared" si="6"/>
        <v>75059.874166666661</v>
      </c>
      <c r="N93" s="72">
        <f>N94</f>
        <v>0</v>
      </c>
      <c r="O93" s="76">
        <f t="shared" si="7"/>
        <v>75059.874166666661</v>
      </c>
    </row>
    <row r="94" spans="1:15" x14ac:dyDescent="0.25">
      <c r="A94" s="48">
        <v>2</v>
      </c>
      <c r="B94" s="39">
        <v>2</v>
      </c>
      <c r="C94" s="39">
        <v>1</v>
      </c>
      <c r="D94" s="39">
        <v>5</v>
      </c>
      <c r="E94" s="39" t="s">
        <v>48</v>
      </c>
      <c r="F94" s="49" t="s">
        <v>122</v>
      </c>
      <c r="G94" s="19"/>
      <c r="H94" s="19">
        <f>VLOOKUP(F94,[1]PPNE4!F$23:N$531,9,FALSE)</f>
        <v>900718.49</v>
      </c>
      <c r="I94" s="19"/>
      <c r="J94" s="19"/>
      <c r="K94" s="81">
        <f>SUBTOTAL(9,G94:I94)</f>
        <v>900718.49</v>
      </c>
      <c r="L94" s="88">
        <f t="shared" si="8"/>
        <v>0.12874359918854231</v>
      </c>
      <c r="M94" s="90">
        <f t="shared" si="6"/>
        <v>75059.874166666661</v>
      </c>
      <c r="N94" s="73">
        <v>0</v>
      </c>
      <c r="O94" s="76">
        <f t="shared" si="7"/>
        <v>75059.874166666661</v>
      </c>
    </row>
    <row r="95" spans="1:15" x14ac:dyDescent="0.25">
      <c r="A95" s="35">
        <v>2</v>
      </c>
      <c r="B95" s="36">
        <v>2</v>
      </c>
      <c r="C95" s="36">
        <v>1</v>
      </c>
      <c r="D95" s="36">
        <v>6</v>
      </c>
      <c r="E95" s="36"/>
      <c r="F95" s="37" t="s">
        <v>123</v>
      </c>
      <c r="G95" s="18">
        <v>0</v>
      </c>
      <c r="H95" s="18">
        <v>0</v>
      </c>
      <c r="I95" s="18">
        <v>0</v>
      </c>
      <c r="J95" s="18">
        <f>J96+J97</f>
        <v>0</v>
      </c>
      <c r="K95" s="80">
        <v>0</v>
      </c>
      <c r="L95" s="88">
        <f t="shared" si="8"/>
        <v>0</v>
      </c>
      <c r="M95" s="90">
        <f t="shared" si="6"/>
        <v>0</v>
      </c>
      <c r="N95" s="72">
        <f>N96+N97</f>
        <v>0</v>
      </c>
      <c r="O95" s="76">
        <f t="shared" si="7"/>
        <v>0</v>
      </c>
    </row>
    <row r="96" spans="1:15" x14ac:dyDescent="0.25">
      <c r="A96" s="48">
        <v>2</v>
      </c>
      <c r="B96" s="39">
        <v>2</v>
      </c>
      <c r="C96" s="39">
        <v>1</v>
      </c>
      <c r="D96" s="39">
        <v>6</v>
      </c>
      <c r="E96" s="39" t="s">
        <v>48</v>
      </c>
      <c r="F96" s="49" t="s">
        <v>124</v>
      </c>
      <c r="G96" s="22"/>
      <c r="H96" s="19">
        <f>VLOOKUP(F96,[1]PPNE4!F$23:N$531,9,FALSE)</f>
        <v>0</v>
      </c>
      <c r="I96" s="22"/>
      <c r="J96" s="22"/>
      <c r="K96" s="81">
        <f>SUBTOTAL(9,G96:I96)</f>
        <v>0</v>
      </c>
      <c r="L96" s="88">
        <f t="shared" si="8"/>
        <v>0</v>
      </c>
      <c r="M96" s="90">
        <f t="shared" si="6"/>
        <v>0</v>
      </c>
      <c r="N96" s="73">
        <v>0</v>
      </c>
      <c r="O96" s="76">
        <f t="shared" si="7"/>
        <v>0</v>
      </c>
    </row>
    <row r="97" spans="1:15" x14ac:dyDescent="0.25">
      <c r="A97" s="48">
        <v>2</v>
      </c>
      <c r="B97" s="39">
        <v>2</v>
      </c>
      <c r="C97" s="39">
        <v>1</v>
      </c>
      <c r="D97" s="39">
        <v>6</v>
      </c>
      <c r="E97" s="39" t="s">
        <v>63</v>
      </c>
      <c r="F97" s="49" t="s">
        <v>125</v>
      </c>
      <c r="G97" s="22"/>
      <c r="H97" s="19">
        <f>VLOOKUP(F97,[1]PPNE4!F$23:N$531,9,FALSE)</f>
        <v>0</v>
      </c>
      <c r="I97" s="22"/>
      <c r="J97" s="22"/>
      <c r="K97" s="81">
        <f>SUBTOTAL(9,G97:I97)</f>
        <v>0</v>
      </c>
      <c r="L97" s="88">
        <f t="shared" si="8"/>
        <v>0</v>
      </c>
      <c r="M97" s="90">
        <f t="shared" si="6"/>
        <v>0</v>
      </c>
      <c r="N97" s="73">
        <v>0</v>
      </c>
      <c r="O97" s="76">
        <f t="shared" si="7"/>
        <v>0</v>
      </c>
    </row>
    <row r="98" spans="1:15" x14ac:dyDescent="0.25">
      <c r="A98" s="35">
        <v>2</v>
      </c>
      <c r="B98" s="36">
        <v>2</v>
      </c>
      <c r="C98" s="36">
        <v>1</v>
      </c>
      <c r="D98" s="36">
        <v>7</v>
      </c>
      <c r="E98" s="36"/>
      <c r="F98" s="37" t="s">
        <v>27</v>
      </c>
      <c r="G98" s="18">
        <v>0</v>
      </c>
      <c r="H98" s="18">
        <v>0</v>
      </c>
      <c r="I98" s="18">
        <v>0</v>
      </c>
      <c r="J98" s="18">
        <f>J99</f>
        <v>0</v>
      </c>
      <c r="K98" s="80">
        <v>0</v>
      </c>
      <c r="L98" s="88">
        <f t="shared" si="8"/>
        <v>0</v>
      </c>
      <c r="M98" s="90">
        <f t="shared" si="6"/>
        <v>0</v>
      </c>
      <c r="N98" s="72">
        <f>N99</f>
        <v>0</v>
      </c>
      <c r="O98" s="76">
        <f t="shared" si="7"/>
        <v>0</v>
      </c>
    </row>
    <row r="99" spans="1:15" x14ac:dyDescent="0.25">
      <c r="A99" s="48">
        <v>2</v>
      </c>
      <c r="B99" s="39">
        <v>2</v>
      </c>
      <c r="C99" s="39">
        <v>1</v>
      </c>
      <c r="D99" s="39">
        <v>7</v>
      </c>
      <c r="E99" s="39" t="s">
        <v>48</v>
      </c>
      <c r="F99" s="49" t="s">
        <v>27</v>
      </c>
      <c r="G99" s="19"/>
      <c r="H99" s="19">
        <f>VLOOKUP(F99,[1]PPNE4!F$23:N$531,9,FALSE)</f>
        <v>0</v>
      </c>
      <c r="I99" s="19">
        <f>VLOOKUP(F99,'[2]D-PROY GASTOS '!$F$17:$N$247,9,FALSE)</f>
        <v>0</v>
      </c>
      <c r="J99" s="19"/>
      <c r="K99" s="81">
        <f>SUBTOTAL(9,G99:I99)</f>
        <v>0</v>
      </c>
      <c r="L99" s="88">
        <f t="shared" si="8"/>
        <v>0</v>
      </c>
      <c r="M99" s="90">
        <f t="shared" si="6"/>
        <v>0</v>
      </c>
      <c r="N99" s="73">
        <v>0</v>
      </c>
      <c r="O99" s="76">
        <f t="shared" si="7"/>
        <v>0</v>
      </c>
    </row>
    <row r="100" spans="1:15" x14ac:dyDescent="0.25">
      <c r="A100" s="35">
        <v>2</v>
      </c>
      <c r="B100" s="36">
        <v>2</v>
      </c>
      <c r="C100" s="36">
        <v>1</v>
      </c>
      <c r="D100" s="36">
        <v>8</v>
      </c>
      <c r="E100" s="36"/>
      <c r="F100" s="37" t="s">
        <v>126</v>
      </c>
      <c r="G100" s="18">
        <v>0</v>
      </c>
      <c r="H100" s="18">
        <v>0</v>
      </c>
      <c r="I100" s="18">
        <v>0</v>
      </c>
      <c r="J100" s="18">
        <f>J101</f>
        <v>0</v>
      </c>
      <c r="K100" s="80">
        <v>0</v>
      </c>
      <c r="L100" s="88">
        <f t="shared" si="8"/>
        <v>0</v>
      </c>
      <c r="M100" s="90">
        <f t="shared" si="6"/>
        <v>0</v>
      </c>
      <c r="N100" s="72">
        <f>N101</f>
        <v>0</v>
      </c>
      <c r="O100" s="76">
        <f t="shared" si="7"/>
        <v>0</v>
      </c>
    </row>
    <row r="101" spans="1:15" x14ac:dyDescent="0.25">
      <c r="A101" s="38">
        <v>2</v>
      </c>
      <c r="B101" s="39">
        <v>2</v>
      </c>
      <c r="C101" s="39">
        <v>1</v>
      </c>
      <c r="D101" s="39">
        <v>8</v>
      </c>
      <c r="E101" s="39" t="s">
        <v>48</v>
      </c>
      <c r="F101" s="41" t="s">
        <v>126</v>
      </c>
      <c r="G101" s="19"/>
      <c r="H101" s="19">
        <f>VLOOKUP(F101,[1]PPNE4!F$23:N$531,9,FALSE)</f>
        <v>0</v>
      </c>
      <c r="I101" s="19"/>
      <c r="J101" s="19"/>
      <c r="K101" s="81">
        <f>SUBTOTAL(9,G101:I101)</f>
        <v>0</v>
      </c>
      <c r="L101" s="88">
        <f t="shared" si="8"/>
        <v>0</v>
      </c>
      <c r="M101" s="90">
        <f t="shared" si="6"/>
        <v>0</v>
      </c>
      <c r="N101" s="73">
        <v>0</v>
      </c>
      <c r="O101" s="76">
        <f t="shared" si="7"/>
        <v>0</v>
      </c>
    </row>
    <row r="102" spans="1:15" x14ac:dyDescent="0.25">
      <c r="A102" s="32">
        <v>2</v>
      </c>
      <c r="B102" s="33">
        <v>2</v>
      </c>
      <c r="C102" s="33">
        <v>2</v>
      </c>
      <c r="D102" s="33"/>
      <c r="E102" s="33"/>
      <c r="F102" s="34" t="s">
        <v>127</v>
      </c>
      <c r="G102" s="17">
        <v>0</v>
      </c>
      <c r="H102" s="17">
        <v>2735053.6128571429</v>
      </c>
      <c r="I102" s="17">
        <v>0</v>
      </c>
      <c r="J102" s="17">
        <f>+J103+J105</f>
        <v>0</v>
      </c>
      <c r="K102" s="79">
        <v>2735053.6128571429</v>
      </c>
      <c r="L102" s="87">
        <f t="shared" si="8"/>
        <v>0.39093307176680092</v>
      </c>
      <c r="M102" s="87">
        <f t="shared" si="6"/>
        <v>227921.13440476192</v>
      </c>
      <c r="N102" s="87">
        <f>N103+N105</f>
        <v>192358.49</v>
      </c>
      <c r="O102" s="75">
        <f t="shared" si="7"/>
        <v>35562.64440476193</v>
      </c>
    </row>
    <row r="103" spans="1:15" x14ac:dyDescent="0.25">
      <c r="A103" s="35">
        <v>2</v>
      </c>
      <c r="B103" s="36">
        <v>2</v>
      </c>
      <c r="C103" s="36">
        <v>2</v>
      </c>
      <c r="D103" s="36">
        <v>1</v>
      </c>
      <c r="E103" s="36"/>
      <c r="F103" s="37" t="s">
        <v>128</v>
      </c>
      <c r="G103" s="18">
        <v>0</v>
      </c>
      <c r="H103" s="18">
        <v>2619373.27</v>
      </c>
      <c r="I103" s="18">
        <v>0</v>
      </c>
      <c r="J103" s="18">
        <f>J104</f>
        <v>0</v>
      </c>
      <c r="K103" s="80">
        <v>2619373.27</v>
      </c>
      <c r="L103" s="88">
        <f t="shared" si="8"/>
        <v>0.37439837878543092</v>
      </c>
      <c r="M103" s="90">
        <f t="shared" si="6"/>
        <v>218281.10583333333</v>
      </c>
      <c r="N103" s="72">
        <f>N104</f>
        <v>192358.49</v>
      </c>
      <c r="O103" s="76">
        <f t="shared" si="7"/>
        <v>25922.615833333344</v>
      </c>
    </row>
    <row r="104" spans="1:15" x14ac:dyDescent="0.25">
      <c r="A104" s="38">
        <v>2</v>
      </c>
      <c r="B104" s="39">
        <v>2</v>
      </c>
      <c r="C104" s="39">
        <v>2</v>
      </c>
      <c r="D104" s="39">
        <v>1</v>
      </c>
      <c r="E104" s="39" t="s">
        <v>48</v>
      </c>
      <c r="F104" s="41" t="s">
        <v>128</v>
      </c>
      <c r="G104" s="19"/>
      <c r="H104" s="19">
        <f>VLOOKUP(F104,[1]PPNE4!F$23:N$531,9,FALSE)</f>
        <v>2619373.27</v>
      </c>
      <c r="I104" s="19"/>
      <c r="J104" s="19"/>
      <c r="K104" s="81">
        <f>SUBTOTAL(9,G104:I104)</f>
        <v>2619373.27</v>
      </c>
      <c r="L104" s="88">
        <f t="shared" si="8"/>
        <v>0.37439837878543092</v>
      </c>
      <c r="M104" s="90">
        <f t="shared" si="6"/>
        <v>218281.10583333333</v>
      </c>
      <c r="N104" s="73">
        <v>192358.49</v>
      </c>
      <c r="O104" s="76">
        <f t="shared" si="7"/>
        <v>25922.615833333344</v>
      </c>
    </row>
    <row r="105" spans="1:15" x14ac:dyDescent="0.25">
      <c r="A105" s="35">
        <v>2</v>
      </c>
      <c r="B105" s="36">
        <v>2</v>
      </c>
      <c r="C105" s="36">
        <v>2</v>
      </c>
      <c r="D105" s="36">
        <v>2</v>
      </c>
      <c r="E105" s="36"/>
      <c r="F105" s="37" t="s">
        <v>129</v>
      </c>
      <c r="G105" s="18">
        <v>0</v>
      </c>
      <c r="H105" s="18">
        <v>115680.34285714285</v>
      </c>
      <c r="I105" s="18">
        <v>0</v>
      </c>
      <c r="J105" s="18">
        <f>J106</f>
        <v>0</v>
      </c>
      <c r="K105" s="80">
        <v>115680.34285714285</v>
      </c>
      <c r="L105" s="88">
        <f t="shared" si="8"/>
        <v>1.6534692981369965E-2</v>
      </c>
      <c r="M105" s="90">
        <f t="shared" si="6"/>
        <v>9640.028571428571</v>
      </c>
      <c r="N105" s="72">
        <f>N106</f>
        <v>0</v>
      </c>
      <c r="O105" s="76">
        <f t="shared" si="7"/>
        <v>9640.028571428571</v>
      </c>
    </row>
    <row r="106" spans="1:15" x14ac:dyDescent="0.25">
      <c r="A106" s="38">
        <v>2</v>
      </c>
      <c r="B106" s="39">
        <v>2</v>
      </c>
      <c r="C106" s="39">
        <v>2</v>
      </c>
      <c r="D106" s="39">
        <v>2</v>
      </c>
      <c r="E106" s="39" t="s">
        <v>48</v>
      </c>
      <c r="F106" s="41" t="s">
        <v>129</v>
      </c>
      <c r="G106" s="19"/>
      <c r="H106" s="19">
        <f>+'[2]D-PROY GASTOS '!N60</f>
        <v>0</v>
      </c>
      <c r="I106" s="19"/>
      <c r="J106" s="19"/>
      <c r="K106" s="81">
        <v>0</v>
      </c>
      <c r="L106" s="88">
        <f t="shared" si="8"/>
        <v>0</v>
      </c>
      <c r="M106" s="90">
        <v>0</v>
      </c>
      <c r="N106" s="73">
        <v>0</v>
      </c>
      <c r="O106" s="76">
        <f t="shared" si="7"/>
        <v>0</v>
      </c>
    </row>
    <row r="107" spans="1:15" x14ac:dyDescent="0.25">
      <c r="A107" s="32">
        <v>2</v>
      </c>
      <c r="B107" s="33">
        <v>2</v>
      </c>
      <c r="C107" s="33">
        <v>3</v>
      </c>
      <c r="D107" s="33"/>
      <c r="E107" s="33"/>
      <c r="F107" s="34" t="s">
        <v>130</v>
      </c>
      <c r="G107" s="17">
        <v>0</v>
      </c>
      <c r="H107" s="17">
        <v>936345.8614285714</v>
      </c>
      <c r="I107" s="17">
        <v>0</v>
      </c>
      <c r="J107" s="17">
        <f>+J108+J110</f>
        <v>0</v>
      </c>
      <c r="K107" s="79">
        <v>936345.8614285714</v>
      </c>
      <c r="L107" s="87">
        <f t="shared" si="8"/>
        <v>0.13383597386305501</v>
      </c>
      <c r="M107" s="87">
        <f t="shared" si="6"/>
        <v>78028.821785714288</v>
      </c>
      <c r="N107" s="87">
        <f>N108+N110</f>
        <v>51500</v>
      </c>
      <c r="O107" s="75">
        <f t="shared" si="7"/>
        <v>26528.821785714288</v>
      </c>
    </row>
    <row r="108" spans="1:15" x14ac:dyDescent="0.25">
      <c r="A108" s="35">
        <v>2</v>
      </c>
      <c r="B108" s="36">
        <v>2</v>
      </c>
      <c r="C108" s="36">
        <v>3</v>
      </c>
      <c r="D108" s="36">
        <v>1</v>
      </c>
      <c r="E108" s="36"/>
      <c r="F108" s="37" t="s">
        <v>131</v>
      </c>
      <c r="G108" s="18">
        <v>0</v>
      </c>
      <c r="H108" s="18">
        <v>585428.57142857136</v>
      </c>
      <c r="I108" s="18">
        <v>0</v>
      </c>
      <c r="J108" s="18">
        <f>J109</f>
        <v>0</v>
      </c>
      <c r="K108" s="80">
        <v>585428.57142857136</v>
      </c>
      <c r="L108" s="88">
        <f t="shared" si="8"/>
        <v>8.3677844065931067E-2</v>
      </c>
      <c r="M108" s="90">
        <f t="shared" si="6"/>
        <v>48785.714285714283</v>
      </c>
      <c r="N108" s="72">
        <f>N109</f>
        <v>51500</v>
      </c>
      <c r="O108" s="76">
        <f t="shared" si="7"/>
        <v>-2714.2857142857174</v>
      </c>
    </row>
    <row r="109" spans="1:15" x14ac:dyDescent="0.25">
      <c r="A109" s="38">
        <v>2</v>
      </c>
      <c r="B109" s="39">
        <v>2</v>
      </c>
      <c r="C109" s="39">
        <v>3</v>
      </c>
      <c r="D109" s="39">
        <v>1</v>
      </c>
      <c r="E109" s="39" t="s">
        <v>48</v>
      </c>
      <c r="F109" s="41" t="s">
        <v>131</v>
      </c>
      <c r="G109" s="19"/>
      <c r="H109" s="19">
        <f>+'[2]D-PROY GASTOS '!N63</f>
        <v>2619373.268571429</v>
      </c>
      <c r="I109" s="19"/>
      <c r="J109" s="19"/>
      <c r="K109" s="81">
        <f>SUBTOTAL(9,G109:I109)</f>
        <v>2619373.268571429</v>
      </c>
      <c r="L109" s="88">
        <f t="shared" si="8"/>
        <v>0.37439837858123909</v>
      </c>
      <c r="M109" s="90">
        <f t="shared" si="6"/>
        <v>218281.10571428575</v>
      </c>
      <c r="N109" s="73">
        <v>51500</v>
      </c>
      <c r="O109" s="76">
        <f t="shared" si="7"/>
        <v>166781.10571428575</v>
      </c>
    </row>
    <row r="110" spans="1:15" x14ac:dyDescent="0.25">
      <c r="A110" s="35">
        <v>2</v>
      </c>
      <c r="B110" s="36">
        <v>2</v>
      </c>
      <c r="C110" s="36">
        <v>3</v>
      </c>
      <c r="D110" s="36">
        <v>2</v>
      </c>
      <c r="E110" s="36"/>
      <c r="F110" s="37" t="s">
        <v>132</v>
      </c>
      <c r="G110" s="18">
        <v>0</v>
      </c>
      <c r="H110" s="18">
        <v>350917.29</v>
      </c>
      <c r="I110" s="18">
        <v>0</v>
      </c>
      <c r="J110" s="18">
        <f>J111</f>
        <v>0</v>
      </c>
      <c r="K110" s="80">
        <v>350917.29</v>
      </c>
      <c r="L110" s="88">
        <f t="shared" si="8"/>
        <v>5.0158129797123911E-2</v>
      </c>
      <c r="M110" s="90">
        <f t="shared" si="6"/>
        <v>29243.107499999998</v>
      </c>
      <c r="N110" s="72">
        <v>0</v>
      </c>
      <c r="O110" s="76">
        <f t="shared" si="7"/>
        <v>29243.107499999998</v>
      </c>
    </row>
    <row r="111" spans="1:15" x14ac:dyDescent="0.25">
      <c r="A111" s="48">
        <v>2</v>
      </c>
      <c r="B111" s="39">
        <v>2</v>
      </c>
      <c r="C111" s="39">
        <v>3</v>
      </c>
      <c r="D111" s="39">
        <v>2</v>
      </c>
      <c r="E111" s="39" t="s">
        <v>48</v>
      </c>
      <c r="F111" s="49" t="s">
        <v>132</v>
      </c>
      <c r="G111" s="19"/>
      <c r="H111" s="19">
        <f>VLOOKUP(F111,[1]PPNE4!F$23:N$531,9,FALSE)</f>
        <v>350917.29</v>
      </c>
      <c r="I111" s="19"/>
      <c r="J111" s="19"/>
      <c r="K111" s="81">
        <f>SUBTOTAL(9,G111:I111)</f>
        <v>350917.29</v>
      </c>
      <c r="L111" s="88">
        <f t="shared" si="8"/>
        <v>5.0158129797123911E-2</v>
      </c>
      <c r="M111" s="90">
        <f t="shared" si="6"/>
        <v>29243.107499999998</v>
      </c>
      <c r="N111" s="73">
        <v>0</v>
      </c>
      <c r="O111" s="76">
        <f t="shared" si="7"/>
        <v>29243.107499999998</v>
      </c>
    </row>
    <row r="112" spans="1:15" x14ac:dyDescent="0.25">
      <c r="A112" s="32">
        <v>2</v>
      </c>
      <c r="B112" s="33">
        <v>2</v>
      </c>
      <c r="C112" s="33">
        <v>4</v>
      </c>
      <c r="D112" s="33"/>
      <c r="E112" s="33"/>
      <c r="F112" s="34" t="s">
        <v>133</v>
      </c>
      <c r="G112" s="17">
        <v>0</v>
      </c>
      <c r="H112" s="17">
        <v>29650.29</v>
      </c>
      <c r="I112" s="17">
        <v>0</v>
      </c>
      <c r="J112" s="17">
        <f>+J113+J115+J117+J119</f>
        <v>0</v>
      </c>
      <c r="K112" s="79">
        <v>29650.29</v>
      </c>
      <c r="L112" s="87">
        <f t="shared" si="8"/>
        <v>4.2380445099822967E-3</v>
      </c>
      <c r="M112" s="87">
        <f t="shared" si="6"/>
        <v>2470.8575000000001</v>
      </c>
      <c r="N112" s="87">
        <f>N113+N115+N117+N119</f>
        <v>1920</v>
      </c>
      <c r="O112" s="75">
        <f t="shared" si="7"/>
        <v>550.85750000000007</v>
      </c>
    </row>
    <row r="113" spans="1:15" x14ac:dyDescent="0.25">
      <c r="A113" s="35">
        <v>2</v>
      </c>
      <c r="B113" s="36">
        <v>2</v>
      </c>
      <c r="C113" s="36">
        <v>4</v>
      </c>
      <c r="D113" s="36">
        <v>1</v>
      </c>
      <c r="E113" s="36"/>
      <c r="F113" s="47" t="s">
        <v>28</v>
      </c>
      <c r="G113" s="18">
        <v>0</v>
      </c>
      <c r="H113" s="18">
        <v>6634.29</v>
      </c>
      <c r="I113" s="18">
        <v>0</v>
      </c>
      <c r="J113" s="18">
        <f>J114</f>
        <v>0</v>
      </c>
      <c r="K113" s="80">
        <v>6634.29</v>
      </c>
      <c r="L113" s="88">
        <f t="shared" si="8"/>
        <v>9.4826783522624725E-4</v>
      </c>
      <c r="M113" s="90">
        <f t="shared" si="6"/>
        <v>552.85749999999996</v>
      </c>
      <c r="N113" s="72">
        <f>N114</f>
        <v>0</v>
      </c>
      <c r="O113" s="76">
        <f t="shared" si="7"/>
        <v>552.85749999999996</v>
      </c>
    </row>
    <row r="114" spans="1:15" x14ac:dyDescent="0.25">
      <c r="A114" s="38">
        <v>2</v>
      </c>
      <c r="B114" s="39">
        <v>2</v>
      </c>
      <c r="C114" s="39">
        <v>4</v>
      </c>
      <c r="D114" s="39">
        <v>1</v>
      </c>
      <c r="E114" s="39" t="s">
        <v>48</v>
      </c>
      <c r="F114" s="41" t="s">
        <v>28</v>
      </c>
      <c r="G114" s="19"/>
      <c r="H114" s="19">
        <f>VLOOKUP(F114,[1]PPNE4!F$23:N$531,9,FALSE)</f>
        <v>6634.29</v>
      </c>
      <c r="I114" s="19"/>
      <c r="J114" s="19"/>
      <c r="K114" s="81">
        <f>SUBTOTAL(9,G114:I114)</f>
        <v>6634.29</v>
      </c>
      <c r="L114" s="88">
        <f t="shared" si="8"/>
        <v>9.4826783522624725E-4</v>
      </c>
      <c r="M114" s="90">
        <f t="shared" si="6"/>
        <v>552.85749999999996</v>
      </c>
      <c r="N114" s="73">
        <v>0</v>
      </c>
      <c r="O114" s="76">
        <f t="shared" si="7"/>
        <v>552.85749999999996</v>
      </c>
    </row>
    <row r="115" spans="1:15" x14ac:dyDescent="0.25">
      <c r="A115" s="35">
        <v>2</v>
      </c>
      <c r="B115" s="36">
        <v>2</v>
      </c>
      <c r="C115" s="36">
        <v>4</v>
      </c>
      <c r="D115" s="36">
        <v>2</v>
      </c>
      <c r="E115" s="36"/>
      <c r="F115" s="47" t="s">
        <v>29</v>
      </c>
      <c r="G115" s="18">
        <v>0</v>
      </c>
      <c r="H115" s="18">
        <v>0</v>
      </c>
      <c r="I115" s="18">
        <v>0</v>
      </c>
      <c r="J115" s="18">
        <f>J116</f>
        <v>0</v>
      </c>
      <c r="K115" s="80">
        <v>0</v>
      </c>
      <c r="L115" s="88">
        <f t="shared" si="8"/>
        <v>0</v>
      </c>
      <c r="M115" s="90">
        <f t="shared" si="6"/>
        <v>0</v>
      </c>
      <c r="N115" s="72">
        <f>N116</f>
        <v>0</v>
      </c>
      <c r="O115" s="76">
        <f t="shared" si="7"/>
        <v>0</v>
      </c>
    </row>
    <row r="116" spans="1:15" x14ac:dyDescent="0.25">
      <c r="A116" s="50">
        <v>2</v>
      </c>
      <c r="B116" s="45">
        <v>2</v>
      </c>
      <c r="C116" s="45">
        <v>4</v>
      </c>
      <c r="D116" s="45">
        <v>2</v>
      </c>
      <c r="E116" s="45" t="s">
        <v>48</v>
      </c>
      <c r="F116" s="51" t="s">
        <v>29</v>
      </c>
      <c r="G116" s="68"/>
      <c r="H116" s="19">
        <f>VLOOKUP(F116,[1]PPNE4!F$23:N$531,9,FALSE)</f>
        <v>0</v>
      </c>
      <c r="I116" s="19">
        <f>VLOOKUP(F116,'[2]D-PROY GASTOS '!$F$17:$N$247,9,FALSE)</f>
        <v>0</v>
      </c>
      <c r="J116" s="19"/>
      <c r="K116" s="82">
        <f>SUBTOTAL(9,G116:I116)</f>
        <v>0</v>
      </c>
      <c r="L116" s="88">
        <f t="shared" si="8"/>
        <v>0</v>
      </c>
      <c r="M116" s="90">
        <f t="shared" si="6"/>
        <v>0</v>
      </c>
      <c r="N116" s="73">
        <v>0</v>
      </c>
      <c r="O116" s="76">
        <f t="shared" si="7"/>
        <v>0</v>
      </c>
    </row>
    <row r="117" spans="1:15" x14ac:dyDescent="0.25">
      <c r="A117" s="35">
        <v>2</v>
      </c>
      <c r="B117" s="36">
        <v>2</v>
      </c>
      <c r="C117" s="36">
        <v>4</v>
      </c>
      <c r="D117" s="36">
        <v>3</v>
      </c>
      <c r="E117" s="36"/>
      <c r="F117" s="47" t="s">
        <v>30</v>
      </c>
      <c r="G117" s="18">
        <v>0</v>
      </c>
      <c r="H117" s="18">
        <v>13200</v>
      </c>
      <c r="I117" s="18">
        <v>0</v>
      </c>
      <c r="J117" s="18">
        <f>J118</f>
        <v>0</v>
      </c>
      <c r="K117" s="80">
        <v>13200</v>
      </c>
      <c r="L117" s="88">
        <f t="shared" si="8"/>
        <v>1.8867332336974213E-3</v>
      </c>
      <c r="M117" s="90">
        <f t="shared" si="6"/>
        <v>1100</v>
      </c>
      <c r="N117" s="72">
        <f>N118</f>
        <v>800</v>
      </c>
      <c r="O117" s="76">
        <f t="shared" si="7"/>
        <v>300</v>
      </c>
    </row>
    <row r="118" spans="1:15" x14ac:dyDescent="0.25">
      <c r="A118" s="48">
        <v>2</v>
      </c>
      <c r="B118" s="39">
        <v>2</v>
      </c>
      <c r="C118" s="39">
        <v>4</v>
      </c>
      <c r="D118" s="39">
        <v>3</v>
      </c>
      <c r="E118" s="39" t="s">
        <v>48</v>
      </c>
      <c r="F118" s="49" t="s">
        <v>30</v>
      </c>
      <c r="G118" s="19"/>
      <c r="H118" s="19">
        <f>VLOOKUP(F118,[1]PPNE4!F$23:N$531,9,FALSE)</f>
        <v>13200</v>
      </c>
      <c r="I118" s="19"/>
      <c r="J118" s="19"/>
      <c r="K118" s="81">
        <f>SUBTOTAL(9,G118:I118)</f>
        <v>13200</v>
      </c>
      <c r="L118" s="88">
        <f t="shared" si="8"/>
        <v>1.8867332336974213E-3</v>
      </c>
      <c r="M118" s="90">
        <f t="shared" si="6"/>
        <v>1100</v>
      </c>
      <c r="N118" s="73">
        <v>800</v>
      </c>
      <c r="O118" s="76">
        <f t="shared" si="7"/>
        <v>300</v>
      </c>
    </row>
    <row r="119" spans="1:15" x14ac:dyDescent="0.25">
      <c r="A119" s="35">
        <v>2</v>
      </c>
      <c r="B119" s="36">
        <v>2</v>
      </c>
      <c r="C119" s="36">
        <v>4</v>
      </c>
      <c r="D119" s="36">
        <v>4</v>
      </c>
      <c r="E119" s="36"/>
      <c r="F119" s="47" t="s">
        <v>134</v>
      </c>
      <c r="G119" s="18">
        <v>0</v>
      </c>
      <c r="H119" s="18">
        <v>9816</v>
      </c>
      <c r="I119" s="18">
        <v>0</v>
      </c>
      <c r="J119" s="18">
        <f>J120</f>
        <v>0</v>
      </c>
      <c r="K119" s="80">
        <v>9816</v>
      </c>
      <c r="L119" s="88">
        <f t="shared" si="8"/>
        <v>1.4030434410586279E-3</v>
      </c>
      <c r="M119" s="90">
        <f t="shared" si="6"/>
        <v>818</v>
      </c>
      <c r="N119" s="72">
        <f>N120</f>
        <v>1120</v>
      </c>
      <c r="O119" s="76">
        <f t="shared" si="7"/>
        <v>-302</v>
      </c>
    </row>
    <row r="120" spans="1:15" x14ac:dyDescent="0.25">
      <c r="A120" s="48">
        <v>2</v>
      </c>
      <c r="B120" s="39">
        <v>2</v>
      </c>
      <c r="C120" s="39">
        <v>4</v>
      </c>
      <c r="D120" s="39">
        <v>4</v>
      </c>
      <c r="E120" s="39" t="s">
        <v>48</v>
      </c>
      <c r="F120" s="49" t="s">
        <v>134</v>
      </c>
      <c r="G120" s="19"/>
      <c r="H120" s="19">
        <f>VLOOKUP(F120,[1]PPNE4!F$23:N$531,9,FALSE)</f>
        <v>9816</v>
      </c>
      <c r="I120" s="19"/>
      <c r="J120" s="19"/>
      <c r="K120" s="81">
        <f>SUBTOTAL(9,G120:I120)</f>
        <v>9816</v>
      </c>
      <c r="L120" s="88">
        <f t="shared" si="8"/>
        <v>1.4030434410586279E-3</v>
      </c>
      <c r="M120" s="90">
        <f t="shared" si="6"/>
        <v>818</v>
      </c>
      <c r="N120" s="73">
        <v>1120</v>
      </c>
      <c r="O120" s="76">
        <f t="shared" si="7"/>
        <v>-302</v>
      </c>
    </row>
    <row r="121" spans="1:15" x14ac:dyDescent="0.25">
      <c r="A121" s="32">
        <v>2</v>
      </c>
      <c r="B121" s="33">
        <v>2</v>
      </c>
      <c r="C121" s="33">
        <v>5</v>
      </c>
      <c r="D121" s="33"/>
      <c r="E121" s="33"/>
      <c r="F121" s="34" t="s">
        <v>31</v>
      </c>
      <c r="G121" s="17">
        <v>0</v>
      </c>
      <c r="H121" s="17">
        <v>3790456.7671285714</v>
      </c>
      <c r="I121" s="17">
        <v>0</v>
      </c>
      <c r="J121" s="17">
        <f>+J122+J124+J126+J132+J134+J136+J138+J140</f>
        <v>0</v>
      </c>
      <c r="K121" s="79">
        <v>3790456.7671285714</v>
      </c>
      <c r="L121" s="87">
        <f t="shared" si="8"/>
        <v>0.5417864207147548</v>
      </c>
      <c r="M121" s="87">
        <f t="shared" si="6"/>
        <v>315871.39726071426</v>
      </c>
      <c r="N121" s="87">
        <f>N122+N124+N126+N132+N134+N136+N138+N140</f>
        <v>130500</v>
      </c>
      <c r="O121" s="75">
        <f t="shared" si="7"/>
        <v>185371.39726071426</v>
      </c>
    </row>
    <row r="122" spans="1:15" x14ac:dyDescent="0.25">
      <c r="A122" s="35">
        <v>2</v>
      </c>
      <c r="B122" s="36">
        <v>2</v>
      </c>
      <c r="C122" s="36">
        <v>5</v>
      </c>
      <c r="D122" s="36">
        <v>1</v>
      </c>
      <c r="E122" s="36"/>
      <c r="F122" s="47" t="s">
        <v>135</v>
      </c>
      <c r="G122" s="18">
        <v>0</v>
      </c>
      <c r="H122" s="18">
        <v>1081490.1357</v>
      </c>
      <c r="I122" s="18">
        <v>0</v>
      </c>
      <c r="J122" s="18">
        <f>J123</f>
        <v>0</v>
      </c>
      <c r="K122" s="80">
        <v>1081490.1357</v>
      </c>
      <c r="L122" s="88">
        <f t="shared" si="8"/>
        <v>0.15458207431372151</v>
      </c>
      <c r="M122" s="90">
        <f t="shared" si="6"/>
        <v>90124.177974999999</v>
      </c>
      <c r="N122" s="72">
        <f>N123</f>
        <v>0</v>
      </c>
      <c r="O122" s="76">
        <f t="shared" si="7"/>
        <v>90124.177974999999</v>
      </c>
    </row>
    <row r="123" spans="1:15" x14ac:dyDescent="0.25">
      <c r="A123" s="48">
        <v>2</v>
      </c>
      <c r="B123" s="39">
        <v>2</v>
      </c>
      <c r="C123" s="39">
        <v>5</v>
      </c>
      <c r="D123" s="39">
        <v>1</v>
      </c>
      <c r="E123" s="39" t="s">
        <v>48</v>
      </c>
      <c r="F123" s="49" t="s">
        <v>135</v>
      </c>
      <c r="G123" s="19"/>
      <c r="H123" s="19">
        <f>VLOOKUP(F123,[1]PPNE4!F$23:N$1531,9,FALSE)</f>
        <v>1081490.1357</v>
      </c>
      <c r="I123" s="19"/>
      <c r="J123" s="19"/>
      <c r="K123" s="81">
        <f>SUBTOTAL(9,G123:I123)</f>
        <v>1081490.1357</v>
      </c>
      <c r="L123" s="88">
        <f t="shared" si="8"/>
        <v>0.15458207431372151</v>
      </c>
      <c r="M123" s="90">
        <f t="shared" si="6"/>
        <v>90124.177974999999</v>
      </c>
      <c r="N123" s="73">
        <v>0</v>
      </c>
      <c r="O123" s="76">
        <f t="shared" si="7"/>
        <v>90124.177974999999</v>
      </c>
    </row>
    <row r="124" spans="1:15" x14ac:dyDescent="0.25">
      <c r="A124" s="52">
        <v>2</v>
      </c>
      <c r="B124" s="36">
        <v>2</v>
      </c>
      <c r="C124" s="36">
        <v>5</v>
      </c>
      <c r="D124" s="36">
        <v>2</v>
      </c>
      <c r="E124" s="36"/>
      <c r="F124" s="53" t="s">
        <v>136</v>
      </c>
      <c r="G124" s="18">
        <v>0</v>
      </c>
      <c r="H124" s="18">
        <v>0</v>
      </c>
      <c r="I124" s="18">
        <v>0</v>
      </c>
      <c r="J124" s="18">
        <f>J125</f>
        <v>0</v>
      </c>
      <c r="K124" s="80">
        <v>0</v>
      </c>
      <c r="L124" s="88">
        <f t="shared" si="8"/>
        <v>0</v>
      </c>
      <c r="M124" s="90">
        <f t="shared" si="6"/>
        <v>0</v>
      </c>
      <c r="N124" s="72">
        <f>N125</f>
        <v>0</v>
      </c>
      <c r="O124" s="76">
        <f t="shared" si="7"/>
        <v>0</v>
      </c>
    </row>
    <row r="125" spans="1:15" x14ac:dyDescent="0.25">
      <c r="A125" s="48">
        <v>2</v>
      </c>
      <c r="B125" s="39">
        <v>2</v>
      </c>
      <c r="C125" s="39">
        <v>5</v>
      </c>
      <c r="D125" s="39">
        <v>2</v>
      </c>
      <c r="E125" s="39" t="s">
        <v>48</v>
      </c>
      <c r="F125" s="49" t="s">
        <v>136</v>
      </c>
      <c r="G125" s="19"/>
      <c r="H125" s="19">
        <f>VLOOKUP(F125,[1]PPNE4!F$23:N$531,9,FALSE)</f>
        <v>0</v>
      </c>
      <c r="I125" s="19"/>
      <c r="J125" s="19"/>
      <c r="K125" s="81">
        <f>SUBTOTAL(9,G125:I125)</f>
        <v>0</v>
      </c>
      <c r="L125" s="88">
        <f t="shared" si="8"/>
        <v>0</v>
      </c>
      <c r="M125" s="90">
        <f t="shared" si="6"/>
        <v>0</v>
      </c>
      <c r="N125" s="73">
        <v>0</v>
      </c>
      <c r="O125" s="76">
        <f t="shared" si="7"/>
        <v>0</v>
      </c>
    </row>
    <row r="126" spans="1:15" x14ac:dyDescent="0.25">
      <c r="A126" s="35">
        <v>2</v>
      </c>
      <c r="B126" s="36">
        <v>2</v>
      </c>
      <c r="C126" s="36">
        <v>5</v>
      </c>
      <c r="D126" s="36">
        <v>3</v>
      </c>
      <c r="E126" s="36"/>
      <c r="F126" s="47" t="s">
        <v>137</v>
      </c>
      <c r="G126" s="18">
        <v>0</v>
      </c>
      <c r="H126" s="18">
        <v>386715.45</v>
      </c>
      <c r="I126" s="18">
        <v>0</v>
      </c>
      <c r="J126" s="18">
        <f>SUM(J127:J131)</f>
        <v>0</v>
      </c>
      <c r="K126" s="80">
        <v>386715.45</v>
      </c>
      <c r="L126" s="88">
        <f t="shared" si="8"/>
        <v>5.527491602267072E-2</v>
      </c>
      <c r="M126" s="90">
        <f t="shared" si="6"/>
        <v>32226.287500000002</v>
      </c>
      <c r="N126" s="72">
        <f>N127+N128+N129+N130+N131</f>
        <v>0</v>
      </c>
      <c r="O126" s="76">
        <f t="shared" si="7"/>
        <v>32226.287500000002</v>
      </c>
    </row>
    <row r="127" spans="1:15" x14ac:dyDescent="0.25">
      <c r="A127" s="48">
        <v>2</v>
      </c>
      <c r="B127" s="39">
        <v>2</v>
      </c>
      <c r="C127" s="39">
        <v>5</v>
      </c>
      <c r="D127" s="39">
        <v>3</v>
      </c>
      <c r="E127" s="39" t="s">
        <v>48</v>
      </c>
      <c r="F127" s="49" t="s">
        <v>138</v>
      </c>
      <c r="G127" s="19"/>
      <c r="H127" s="19">
        <f>VLOOKUP(F127,[1]PPNE4!F$23:N$531,9,FALSE)</f>
        <v>0</v>
      </c>
      <c r="I127" s="19"/>
      <c r="J127" s="19"/>
      <c r="K127" s="81">
        <f>SUBTOTAL(9,G127:I127)</f>
        <v>0</v>
      </c>
      <c r="L127" s="88">
        <f t="shared" si="8"/>
        <v>0</v>
      </c>
      <c r="M127" s="90">
        <f t="shared" si="6"/>
        <v>0</v>
      </c>
      <c r="N127" s="73">
        <v>0</v>
      </c>
      <c r="O127" s="76">
        <f t="shared" si="7"/>
        <v>0</v>
      </c>
    </row>
    <row r="128" spans="1:15" x14ac:dyDescent="0.25">
      <c r="A128" s="48">
        <v>2</v>
      </c>
      <c r="B128" s="39">
        <v>2</v>
      </c>
      <c r="C128" s="39">
        <v>5</v>
      </c>
      <c r="D128" s="39">
        <v>3</v>
      </c>
      <c r="E128" s="39" t="s">
        <v>63</v>
      </c>
      <c r="F128" s="49" t="s">
        <v>139</v>
      </c>
      <c r="G128" s="19"/>
      <c r="H128" s="19">
        <f>VLOOKUP(F128,[1]PPNE4!F$23:N$531,9,FALSE)</f>
        <v>0</v>
      </c>
      <c r="I128" s="19"/>
      <c r="J128" s="19"/>
      <c r="K128" s="81">
        <f>SUBTOTAL(9,G128:I128)</f>
        <v>0</v>
      </c>
      <c r="L128" s="88">
        <f t="shared" si="8"/>
        <v>0</v>
      </c>
      <c r="M128" s="90">
        <f t="shared" si="6"/>
        <v>0</v>
      </c>
      <c r="N128" s="73">
        <v>0</v>
      </c>
      <c r="O128" s="76">
        <f t="shared" si="7"/>
        <v>0</v>
      </c>
    </row>
    <row r="129" spans="1:15" x14ac:dyDescent="0.25">
      <c r="A129" s="48">
        <v>2</v>
      </c>
      <c r="B129" s="39">
        <v>2</v>
      </c>
      <c r="C129" s="39">
        <v>5</v>
      </c>
      <c r="D129" s="39">
        <v>3</v>
      </c>
      <c r="E129" s="39" t="s">
        <v>65</v>
      </c>
      <c r="F129" s="49" t="s">
        <v>140</v>
      </c>
      <c r="G129" s="19"/>
      <c r="H129" s="19">
        <f>VLOOKUP(F129,[1]PPNE4!F$23:N$1531,9,FALSE)</f>
        <v>386715.45</v>
      </c>
      <c r="I129" s="19"/>
      <c r="J129" s="19"/>
      <c r="K129" s="81">
        <f>SUBTOTAL(9,G129:I129)</f>
        <v>386715.45</v>
      </c>
      <c r="L129" s="88">
        <f t="shared" si="8"/>
        <v>5.527491602267072E-2</v>
      </c>
      <c r="M129" s="90">
        <f t="shared" si="6"/>
        <v>32226.287500000002</v>
      </c>
      <c r="N129" s="73">
        <v>0</v>
      </c>
      <c r="O129" s="76">
        <f t="shared" si="7"/>
        <v>32226.287500000002</v>
      </c>
    </row>
    <row r="130" spans="1:15" x14ac:dyDescent="0.25">
      <c r="A130" s="48">
        <v>2</v>
      </c>
      <c r="B130" s="39">
        <v>2</v>
      </c>
      <c r="C130" s="39">
        <v>5</v>
      </c>
      <c r="D130" s="39">
        <v>3</v>
      </c>
      <c r="E130" s="39" t="s">
        <v>67</v>
      </c>
      <c r="F130" s="49" t="s">
        <v>141</v>
      </c>
      <c r="G130" s="19"/>
      <c r="H130" s="19">
        <f>VLOOKUP(F130,[1]PPNE4!F$23:N$531,9,FALSE)</f>
        <v>0</v>
      </c>
      <c r="I130" s="19"/>
      <c r="J130" s="19"/>
      <c r="K130" s="81">
        <f>SUBTOTAL(9,G130:I130)</f>
        <v>0</v>
      </c>
      <c r="L130" s="88">
        <f t="shared" si="8"/>
        <v>0</v>
      </c>
      <c r="M130" s="90">
        <f t="shared" si="6"/>
        <v>0</v>
      </c>
      <c r="N130" s="73">
        <v>0</v>
      </c>
      <c r="O130" s="76">
        <f t="shared" si="7"/>
        <v>0</v>
      </c>
    </row>
    <row r="131" spans="1:15" x14ac:dyDescent="0.25">
      <c r="A131" s="48">
        <v>2</v>
      </c>
      <c r="B131" s="39">
        <v>2</v>
      </c>
      <c r="C131" s="39">
        <v>5</v>
      </c>
      <c r="D131" s="39">
        <v>3</v>
      </c>
      <c r="E131" s="39" t="s">
        <v>69</v>
      </c>
      <c r="F131" s="49" t="s">
        <v>142</v>
      </c>
      <c r="G131" s="19"/>
      <c r="H131" s="19">
        <f>VLOOKUP(F131,[1]PPNE4!F$23:N$531,9,FALSE)</f>
        <v>0</v>
      </c>
      <c r="I131" s="19"/>
      <c r="J131" s="19"/>
      <c r="K131" s="81">
        <f>SUBTOTAL(9,G131:I131)</f>
        <v>0</v>
      </c>
      <c r="L131" s="88">
        <f t="shared" si="8"/>
        <v>0</v>
      </c>
      <c r="M131" s="90">
        <f t="shared" si="6"/>
        <v>0</v>
      </c>
      <c r="N131" s="73">
        <v>0</v>
      </c>
      <c r="O131" s="76">
        <f t="shared" si="7"/>
        <v>0</v>
      </c>
    </row>
    <row r="132" spans="1:15" x14ac:dyDescent="0.25">
      <c r="A132" s="35">
        <v>2</v>
      </c>
      <c r="B132" s="36">
        <v>2</v>
      </c>
      <c r="C132" s="36">
        <v>5</v>
      </c>
      <c r="D132" s="36">
        <v>4</v>
      </c>
      <c r="E132" s="36"/>
      <c r="F132" s="47" t="s">
        <v>143</v>
      </c>
      <c r="G132" s="18">
        <v>0</v>
      </c>
      <c r="H132" s="18">
        <v>2171324.5714285714</v>
      </c>
      <c r="I132" s="18">
        <v>0</v>
      </c>
      <c r="J132" s="18">
        <f>J133</f>
        <v>0</v>
      </c>
      <c r="K132" s="80">
        <v>2171324.5714285714</v>
      </c>
      <c r="L132" s="88">
        <f t="shared" si="8"/>
        <v>0.31035683561046179</v>
      </c>
      <c r="M132" s="90">
        <f t="shared" si="6"/>
        <v>180943.71428571429</v>
      </c>
      <c r="N132" s="72">
        <f>N133</f>
        <v>130500</v>
      </c>
      <c r="O132" s="76">
        <f t="shared" si="7"/>
        <v>50443.71428571429</v>
      </c>
    </row>
    <row r="133" spans="1:15" x14ac:dyDescent="0.25">
      <c r="A133" s="48">
        <v>2</v>
      </c>
      <c r="B133" s="39">
        <v>2</v>
      </c>
      <c r="C133" s="39">
        <v>5</v>
      </c>
      <c r="D133" s="39">
        <v>4</v>
      </c>
      <c r="E133" s="39" t="s">
        <v>48</v>
      </c>
      <c r="F133" s="49" t="s">
        <v>143</v>
      </c>
      <c r="G133" s="19"/>
      <c r="H133" s="19">
        <f>VLOOKUP(F133,[1]PPNE4!F$23:N$1531,9,FALSE)</f>
        <v>2171324.5714285714</v>
      </c>
      <c r="I133" s="19"/>
      <c r="J133" s="19"/>
      <c r="K133" s="81">
        <f>SUBTOTAL(9,G133:I133)</f>
        <v>2171324.5714285714</v>
      </c>
      <c r="L133" s="88">
        <f t="shared" si="8"/>
        <v>0.31035683561046179</v>
      </c>
      <c r="M133" s="90">
        <f t="shared" si="6"/>
        <v>180943.71428571429</v>
      </c>
      <c r="N133" s="73">
        <v>130500</v>
      </c>
      <c r="O133" s="76">
        <f t="shared" si="7"/>
        <v>50443.71428571429</v>
      </c>
    </row>
    <row r="134" spans="1:15" x14ac:dyDescent="0.25">
      <c r="A134" s="52">
        <v>2</v>
      </c>
      <c r="B134" s="36">
        <v>2</v>
      </c>
      <c r="C134" s="36">
        <v>5</v>
      </c>
      <c r="D134" s="36">
        <v>5</v>
      </c>
      <c r="E134" s="36"/>
      <c r="F134" s="53" t="s">
        <v>144</v>
      </c>
      <c r="G134" s="20">
        <f>+G135</f>
        <v>0</v>
      </c>
      <c r="H134" s="20">
        <f>+H135</f>
        <v>0</v>
      </c>
      <c r="I134" s="20">
        <f>+I135</f>
        <v>0</v>
      </c>
      <c r="J134" s="20">
        <f>+J135</f>
        <v>0</v>
      </c>
      <c r="K134" s="83">
        <f>+K135</f>
        <v>0</v>
      </c>
      <c r="L134" s="88">
        <f t="shared" si="8"/>
        <v>0</v>
      </c>
      <c r="M134" s="90">
        <f t="shared" si="6"/>
        <v>0</v>
      </c>
      <c r="N134" s="72">
        <v>0</v>
      </c>
      <c r="O134" s="76">
        <f t="shared" si="7"/>
        <v>0</v>
      </c>
    </row>
    <row r="135" spans="1:15" x14ac:dyDescent="0.25">
      <c r="A135" s="48">
        <v>2</v>
      </c>
      <c r="B135" s="39">
        <v>2</v>
      </c>
      <c r="C135" s="39">
        <v>5</v>
      </c>
      <c r="D135" s="39">
        <v>5</v>
      </c>
      <c r="E135" s="39" t="s">
        <v>48</v>
      </c>
      <c r="F135" s="49" t="s">
        <v>144</v>
      </c>
      <c r="G135" s="19"/>
      <c r="H135" s="19">
        <f>VLOOKUP(F135,[1]PPNE4!F$23:N$531,9,FALSE)</f>
        <v>0</v>
      </c>
      <c r="I135" s="19"/>
      <c r="J135" s="19"/>
      <c r="K135" s="81">
        <f>SUBTOTAL(9,G135:I135)</f>
        <v>0</v>
      </c>
      <c r="L135" s="88">
        <f t="shared" si="8"/>
        <v>0</v>
      </c>
      <c r="M135" s="90">
        <f t="shared" si="6"/>
        <v>0</v>
      </c>
      <c r="N135" s="73">
        <v>0</v>
      </c>
      <c r="O135" s="76">
        <f t="shared" si="7"/>
        <v>0</v>
      </c>
    </row>
    <row r="136" spans="1:15" x14ac:dyDescent="0.25">
      <c r="A136" s="52">
        <v>2</v>
      </c>
      <c r="B136" s="36">
        <v>2</v>
      </c>
      <c r="C136" s="36">
        <v>5</v>
      </c>
      <c r="D136" s="36">
        <v>6</v>
      </c>
      <c r="E136" s="36"/>
      <c r="F136" s="53" t="s">
        <v>145</v>
      </c>
      <c r="G136" s="18">
        <v>0</v>
      </c>
      <c r="H136" s="18">
        <v>0</v>
      </c>
      <c r="I136" s="18">
        <v>0</v>
      </c>
      <c r="J136" s="18">
        <f>J137</f>
        <v>0</v>
      </c>
      <c r="K136" s="80">
        <v>0</v>
      </c>
      <c r="L136" s="88">
        <f t="shared" si="8"/>
        <v>0</v>
      </c>
      <c r="M136" s="90">
        <f t="shared" si="6"/>
        <v>0</v>
      </c>
      <c r="N136" s="72">
        <f>N137</f>
        <v>0</v>
      </c>
      <c r="O136" s="76">
        <f t="shared" si="7"/>
        <v>0</v>
      </c>
    </row>
    <row r="137" spans="1:15" x14ac:dyDescent="0.25">
      <c r="A137" s="48">
        <v>2</v>
      </c>
      <c r="B137" s="39">
        <v>2</v>
      </c>
      <c r="C137" s="39">
        <v>5</v>
      </c>
      <c r="D137" s="39">
        <v>6</v>
      </c>
      <c r="E137" s="39" t="s">
        <v>48</v>
      </c>
      <c r="F137" s="49" t="s">
        <v>145</v>
      </c>
      <c r="G137" s="19"/>
      <c r="H137" s="19">
        <f>VLOOKUP(F137,[1]PPNE4!F$23:N$531,9,FALSE)</f>
        <v>0</v>
      </c>
      <c r="I137" s="19"/>
      <c r="J137" s="19"/>
      <c r="K137" s="81">
        <f>SUBTOTAL(9,G137:I137)</f>
        <v>0</v>
      </c>
      <c r="L137" s="88">
        <f t="shared" si="8"/>
        <v>0</v>
      </c>
      <c r="M137" s="90">
        <f t="shared" si="6"/>
        <v>0</v>
      </c>
      <c r="N137" s="73">
        <v>0</v>
      </c>
      <c r="O137" s="76">
        <f t="shared" si="7"/>
        <v>0</v>
      </c>
    </row>
    <row r="138" spans="1:15" x14ac:dyDescent="0.25">
      <c r="A138" s="52">
        <v>2</v>
      </c>
      <c r="B138" s="36">
        <v>2</v>
      </c>
      <c r="C138" s="36">
        <v>5</v>
      </c>
      <c r="D138" s="36">
        <v>7</v>
      </c>
      <c r="E138" s="36"/>
      <c r="F138" s="53" t="s">
        <v>146</v>
      </c>
      <c r="G138" s="20">
        <f>+G139</f>
        <v>0</v>
      </c>
      <c r="H138" s="20">
        <f>+H139</f>
        <v>0</v>
      </c>
      <c r="I138" s="20">
        <f>+I139</f>
        <v>0</v>
      </c>
      <c r="J138" s="20">
        <f>+J139</f>
        <v>0</v>
      </c>
      <c r="K138" s="83">
        <f>+K139</f>
        <v>0</v>
      </c>
      <c r="L138" s="88">
        <f t="shared" si="8"/>
        <v>0</v>
      </c>
      <c r="M138" s="90">
        <f t="shared" si="6"/>
        <v>0</v>
      </c>
      <c r="N138" s="72">
        <f>N139</f>
        <v>0</v>
      </c>
      <c r="O138" s="76">
        <f t="shared" si="7"/>
        <v>0</v>
      </c>
    </row>
    <row r="139" spans="1:15" x14ac:dyDescent="0.25">
      <c r="A139" s="48">
        <v>2</v>
      </c>
      <c r="B139" s="39">
        <v>2</v>
      </c>
      <c r="C139" s="39">
        <v>5</v>
      </c>
      <c r="D139" s="39">
        <v>7</v>
      </c>
      <c r="E139" s="39" t="s">
        <v>48</v>
      </c>
      <c r="F139" s="49" t="s">
        <v>146</v>
      </c>
      <c r="G139" s="19"/>
      <c r="H139" s="19">
        <f>VLOOKUP(F139,[1]PPNE4!F$23:N$531,9,FALSE)</f>
        <v>0</v>
      </c>
      <c r="I139" s="19"/>
      <c r="J139" s="19"/>
      <c r="K139" s="81">
        <f>SUBTOTAL(9,G139:I139)</f>
        <v>0</v>
      </c>
      <c r="L139" s="88">
        <f t="shared" si="8"/>
        <v>0</v>
      </c>
      <c r="M139" s="90">
        <f t="shared" si="6"/>
        <v>0</v>
      </c>
      <c r="N139" s="73">
        <v>0</v>
      </c>
      <c r="O139" s="76">
        <f t="shared" si="7"/>
        <v>0</v>
      </c>
    </row>
    <row r="140" spans="1:15" x14ac:dyDescent="0.25">
      <c r="A140" s="52">
        <v>2</v>
      </c>
      <c r="B140" s="36">
        <v>2</v>
      </c>
      <c r="C140" s="36">
        <v>5</v>
      </c>
      <c r="D140" s="36">
        <v>8</v>
      </c>
      <c r="E140" s="36"/>
      <c r="F140" s="53" t="s">
        <v>147</v>
      </c>
      <c r="G140" s="18">
        <v>0</v>
      </c>
      <c r="H140" s="18">
        <v>150926.60999999999</v>
      </c>
      <c r="I140" s="18">
        <v>0</v>
      </c>
      <c r="J140" s="18">
        <f>J141</f>
        <v>0</v>
      </c>
      <c r="K140" s="80">
        <v>150926.60999999999</v>
      </c>
      <c r="L140" s="88">
        <f t="shared" si="8"/>
        <v>2.1572594767900719E-2</v>
      </c>
      <c r="M140" s="90">
        <f t="shared" si="6"/>
        <v>12577.217499999999</v>
      </c>
      <c r="N140" s="72">
        <f>N141</f>
        <v>0</v>
      </c>
      <c r="O140" s="76">
        <f t="shared" si="7"/>
        <v>12577.217499999999</v>
      </c>
    </row>
    <row r="141" spans="1:15" x14ac:dyDescent="0.25">
      <c r="A141" s="48">
        <v>2</v>
      </c>
      <c r="B141" s="39">
        <v>2</v>
      </c>
      <c r="C141" s="39">
        <v>5</v>
      </c>
      <c r="D141" s="39">
        <v>8</v>
      </c>
      <c r="E141" s="39" t="s">
        <v>48</v>
      </c>
      <c r="F141" s="49" t="s">
        <v>147</v>
      </c>
      <c r="G141" s="19"/>
      <c r="H141" s="19">
        <f>VLOOKUP(F141,[1]PPNE4!F$23:N$1531,9,FALSE)</f>
        <v>150926.60999999999</v>
      </c>
      <c r="I141" s="19"/>
      <c r="J141" s="19"/>
      <c r="K141" s="81">
        <f>SUBTOTAL(9,G141:I141)</f>
        <v>150926.60999999999</v>
      </c>
      <c r="L141" s="88">
        <f t="shared" si="8"/>
        <v>2.1572594767900719E-2</v>
      </c>
      <c r="M141" s="90">
        <f t="shared" si="6"/>
        <v>12577.217499999999</v>
      </c>
      <c r="N141" s="73">
        <v>0</v>
      </c>
      <c r="O141" s="76">
        <f t="shared" si="7"/>
        <v>12577.217499999999</v>
      </c>
    </row>
    <row r="142" spans="1:15" x14ac:dyDescent="0.25">
      <c r="A142" s="32">
        <v>2</v>
      </c>
      <c r="B142" s="33">
        <v>2</v>
      </c>
      <c r="C142" s="33">
        <v>6</v>
      </c>
      <c r="D142" s="33"/>
      <c r="E142" s="33"/>
      <c r="F142" s="34" t="s">
        <v>148</v>
      </c>
      <c r="G142" s="17">
        <v>0</v>
      </c>
      <c r="H142" s="17">
        <v>0</v>
      </c>
      <c r="I142" s="17">
        <v>0</v>
      </c>
      <c r="J142" s="17">
        <f>+J143+J145+J147+J149+J151+J153+J155+J157+J159</f>
        <v>0</v>
      </c>
      <c r="K142" s="79">
        <v>0</v>
      </c>
      <c r="L142" s="87">
        <f t="shared" si="8"/>
        <v>0</v>
      </c>
      <c r="M142" s="87">
        <f t="shared" si="6"/>
        <v>0</v>
      </c>
      <c r="N142" s="87">
        <f>N143+N145+N147+N149+N151+N153+N155+N157+N159</f>
        <v>0</v>
      </c>
      <c r="O142" s="75">
        <f t="shared" si="7"/>
        <v>0</v>
      </c>
    </row>
    <row r="143" spans="1:15" x14ac:dyDescent="0.25">
      <c r="A143" s="35">
        <v>2</v>
      </c>
      <c r="B143" s="36">
        <v>2</v>
      </c>
      <c r="C143" s="36">
        <v>6</v>
      </c>
      <c r="D143" s="36">
        <v>1</v>
      </c>
      <c r="E143" s="36"/>
      <c r="F143" s="47" t="s">
        <v>149</v>
      </c>
      <c r="G143" s="18">
        <v>0</v>
      </c>
      <c r="H143" s="18">
        <v>0</v>
      </c>
      <c r="I143" s="18">
        <v>0</v>
      </c>
      <c r="J143" s="18">
        <f>J144</f>
        <v>0</v>
      </c>
      <c r="K143" s="80">
        <v>0</v>
      </c>
      <c r="L143" s="88">
        <f t="shared" si="8"/>
        <v>0</v>
      </c>
      <c r="M143" s="90">
        <f t="shared" ref="M143:M206" si="9">K143/12</f>
        <v>0</v>
      </c>
      <c r="N143" s="72">
        <f>N144</f>
        <v>0</v>
      </c>
      <c r="O143" s="76">
        <f t="shared" ref="O143:O206" si="10">M143-N143</f>
        <v>0</v>
      </c>
    </row>
    <row r="144" spans="1:15" x14ac:dyDescent="0.25">
      <c r="A144" s="48">
        <v>2</v>
      </c>
      <c r="B144" s="39">
        <v>2</v>
      </c>
      <c r="C144" s="39">
        <v>6</v>
      </c>
      <c r="D144" s="39">
        <v>1</v>
      </c>
      <c r="E144" s="39" t="s">
        <v>48</v>
      </c>
      <c r="F144" s="49" t="s">
        <v>149</v>
      </c>
      <c r="G144" s="19"/>
      <c r="H144" s="19">
        <f>VLOOKUP(F144,[1]PPNE4!F$23:N$531,9,FALSE)</f>
        <v>0</v>
      </c>
      <c r="I144" s="19"/>
      <c r="J144" s="19"/>
      <c r="K144" s="81">
        <f>SUBTOTAL(9,G144:I144)</f>
        <v>0</v>
      </c>
      <c r="L144" s="88">
        <f t="shared" ref="L144:L207" si="11">IFERROR(K144/$K$14*100,"0.00")</f>
        <v>0</v>
      </c>
      <c r="M144" s="90">
        <f t="shared" si="9"/>
        <v>0</v>
      </c>
      <c r="N144" s="73">
        <v>0</v>
      </c>
      <c r="O144" s="76">
        <f t="shared" si="10"/>
        <v>0</v>
      </c>
    </row>
    <row r="145" spans="1:15" x14ac:dyDescent="0.25">
      <c r="A145" s="35">
        <v>2</v>
      </c>
      <c r="B145" s="36">
        <v>2</v>
      </c>
      <c r="C145" s="36">
        <v>6</v>
      </c>
      <c r="D145" s="36">
        <v>2</v>
      </c>
      <c r="E145" s="36"/>
      <c r="F145" s="47" t="s">
        <v>150</v>
      </c>
      <c r="G145" s="18">
        <v>0</v>
      </c>
      <c r="H145" s="18">
        <v>0</v>
      </c>
      <c r="I145" s="18">
        <v>0</v>
      </c>
      <c r="J145" s="18">
        <f>J146</f>
        <v>0</v>
      </c>
      <c r="K145" s="80">
        <v>0</v>
      </c>
      <c r="L145" s="88">
        <f t="shared" si="11"/>
        <v>0</v>
      </c>
      <c r="M145" s="90">
        <f t="shared" si="9"/>
        <v>0</v>
      </c>
      <c r="N145" s="72">
        <f>N146</f>
        <v>0</v>
      </c>
      <c r="O145" s="76">
        <f t="shared" si="10"/>
        <v>0</v>
      </c>
    </row>
    <row r="146" spans="1:15" x14ac:dyDescent="0.25">
      <c r="A146" s="48">
        <v>2</v>
      </c>
      <c r="B146" s="39">
        <v>2</v>
      </c>
      <c r="C146" s="39">
        <v>6</v>
      </c>
      <c r="D146" s="39">
        <v>2</v>
      </c>
      <c r="E146" s="39" t="s">
        <v>48</v>
      </c>
      <c r="F146" s="49" t="s">
        <v>150</v>
      </c>
      <c r="G146" s="19"/>
      <c r="H146" s="19">
        <f>VLOOKUP(F146,[1]PPNE4!F$23:N$531,9,FALSE)</f>
        <v>0</v>
      </c>
      <c r="I146" s="19"/>
      <c r="J146" s="19"/>
      <c r="K146" s="81">
        <f>SUBTOTAL(9,G146:I146)</f>
        <v>0</v>
      </c>
      <c r="L146" s="88">
        <f t="shared" si="11"/>
        <v>0</v>
      </c>
      <c r="M146" s="90">
        <f t="shared" si="9"/>
        <v>0</v>
      </c>
      <c r="N146" s="73">
        <v>0</v>
      </c>
      <c r="O146" s="76">
        <f t="shared" si="10"/>
        <v>0</v>
      </c>
    </row>
    <row r="147" spans="1:15" x14ac:dyDescent="0.25">
      <c r="A147" s="35">
        <v>2</v>
      </c>
      <c r="B147" s="36">
        <v>2</v>
      </c>
      <c r="C147" s="36">
        <v>6</v>
      </c>
      <c r="D147" s="36">
        <v>3</v>
      </c>
      <c r="E147" s="36"/>
      <c r="F147" s="47" t="s">
        <v>151</v>
      </c>
      <c r="G147" s="18">
        <v>0</v>
      </c>
      <c r="H147" s="18">
        <v>0</v>
      </c>
      <c r="I147" s="18">
        <v>0</v>
      </c>
      <c r="J147" s="18">
        <f>J148</f>
        <v>0</v>
      </c>
      <c r="K147" s="80">
        <v>0</v>
      </c>
      <c r="L147" s="88">
        <f t="shared" si="11"/>
        <v>0</v>
      </c>
      <c r="M147" s="90">
        <f t="shared" si="9"/>
        <v>0</v>
      </c>
      <c r="N147" s="72">
        <f>N148</f>
        <v>0</v>
      </c>
      <c r="O147" s="76">
        <f t="shared" si="10"/>
        <v>0</v>
      </c>
    </row>
    <row r="148" spans="1:15" x14ac:dyDescent="0.25">
      <c r="A148" s="48">
        <v>2</v>
      </c>
      <c r="B148" s="39">
        <v>2</v>
      </c>
      <c r="C148" s="39">
        <v>6</v>
      </c>
      <c r="D148" s="39">
        <v>3</v>
      </c>
      <c r="E148" s="39" t="s">
        <v>48</v>
      </c>
      <c r="F148" s="49" t="s">
        <v>151</v>
      </c>
      <c r="G148" s="19"/>
      <c r="H148" s="19">
        <f>VLOOKUP(F148,[1]PPNE4!F$23:N$531,9,FALSE)</f>
        <v>0</v>
      </c>
      <c r="I148" s="19">
        <f>VLOOKUP(F148,[3]Hoja1!$F$18:$L$246,5,FALSE)</f>
        <v>0</v>
      </c>
      <c r="J148" s="19"/>
      <c r="K148" s="81">
        <f>SUBTOTAL(9,G148:I148)</f>
        <v>0</v>
      </c>
      <c r="L148" s="88">
        <f t="shared" si="11"/>
        <v>0</v>
      </c>
      <c r="M148" s="90">
        <f t="shared" si="9"/>
        <v>0</v>
      </c>
      <c r="N148" s="73">
        <v>0</v>
      </c>
      <c r="O148" s="76">
        <f t="shared" si="10"/>
        <v>0</v>
      </c>
    </row>
    <row r="149" spans="1:15" x14ac:dyDescent="0.25">
      <c r="A149" s="35">
        <v>2</v>
      </c>
      <c r="B149" s="36">
        <v>2</v>
      </c>
      <c r="C149" s="36">
        <v>6</v>
      </c>
      <c r="D149" s="36">
        <v>4</v>
      </c>
      <c r="E149" s="36"/>
      <c r="F149" s="47" t="s">
        <v>152</v>
      </c>
      <c r="G149" s="18">
        <v>0</v>
      </c>
      <c r="H149" s="18">
        <v>0</v>
      </c>
      <c r="I149" s="18">
        <v>0</v>
      </c>
      <c r="J149" s="18">
        <f>J150</f>
        <v>0</v>
      </c>
      <c r="K149" s="80">
        <v>0</v>
      </c>
      <c r="L149" s="88">
        <f t="shared" si="11"/>
        <v>0</v>
      </c>
      <c r="M149" s="90">
        <f t="shared" si="9"/>
        <v>0</v>
      </c>
      <c r="N149" s="72">
        <v>0</v>
      </c>
      <c r="O149" s="76">
        <f t="shared" si="10"/>
        <v>0</v>
      </c>
    </row>
    <row r="150" spans="1:15" x14ac:dyDescent="0.25">
      <c r="A150" s="48">
        <v>2</v>
      </c>
      <c r="B150" s="39">
        <v>2</v>
      </c>
      <c r="C150" s="39">
        <v>6</v>
      </c>
      <c r="D150" s="39">
        <v>4</v>
      </c>
      <c r="E150" s="39" t="s">
        <v>48</v>
      </c>
      <c r="F150" s="49" t="s">
        <v>152</v>
      </c>
      <c r="G150" s="19"/>
      <c r="H150" s="19">
        <f>VLOOKUP(F150,[1]PPNE4!F$23:N$531,9,FALSE)</f>
        <v>0</v>
      </c>
      <c r="I150" s="19"/>
      <c r="J150" s="19"/>
      <c r="K150" s="81">
        <f>SUBTOTAL(9,G150:I150)</f>
        <v>0</v>
      </c>
      <c r="L150" s="88">
        <f t="shared" si="11"/>
        <v>0</v>
      </c>
      <c r="M150" s="90">
        <f t="shared" si="9"/>
        <v>0</v>
      </c>
      <c r="N150" s="73">
        <v>0</v>
      </c>
      <c r="O150" s="76">
        <f t="shared" si="10"/>
        <v>0</v>
      </c>
    </row>
    <row r="151" spans="1:15" x14ac:dyDescent="0.25">
      <c r="A151" s="52">
        <v>2</v>
      </c>
      <c r="B151" s="36">
        <v>2</v>
      </c>
      <c r="C151" s="36">
        <v>6</v>
      </c>
      <c r="D151" s="36">
        <v>5</v>
      </c>
      <c r="E151" s="36"/>
      <c r="F151" s="53" t="s">
        <v>153</v>
      </c>
      <c r="G151" s="20">
        <f>+G152</f>
        <v>0</v>
      </c>
      <c r="H151" s="20">
        <f>+H152</f>
        <v>0</v>
      </c>
      <c r="I151" s="20">
        <f>+I152</f>
        <v>0</v>
      </c>
      <c r="J151" s="20">
        <f>+J152</f>
        <v>0</v>
      </c>
      <c r="K151" s="83">
        <f>+K152</f>
        <v>0</v>
      </c>
      <c r="L151" s="88">
        <f t="shared" si="11"/>
        <v>0</v>
      </c>
      <c r="M151" s="90">
        <f t="shared" si="9"/>
        <v>0</v>
      </c>
      <c r="N151" s="72">
        <f>N152</f>
        <v>0</v>
      </c>
      <c r="O151" s="76">
        <f t="shared" si="10"/>
        <v>0</v>
      </c>
    </row>
    <row r="152" spans="1:15" x14ac:dyDescent="0.25">
      <c r="A152" s="48">
        <v>2</v>
      </c>
      <c r="B152" s="39">
        <v>2</v>
      </c>
      <c r="C152" s="39">
        <v>6</v>
      </c>
      <c r="D152" s="39">
        <v>5</v>
      </c>
      <c r="E152" s="39" t="s">
        <v>48</v>
      </c>
      <c r="F152" s="49" t="s">
        <v>153</v>
      </c>
      <c r="G152" s="19"/>
      <c r="H152" s="19">
        <f>VLOOKUP(F152,[1]PPNE4!F$23:N$531,9,FALSE)</f>
        <v>0</v>
      </c>
      <c r="I152" s="19"/>
      <c r="J152" s="19"/>
      <c r="K152" s="81">
        <f>SUBTOTAL(9,G152:I152)</f>
        <v>0</v>
      </c>
      <c r="L152" s="88">
        <f t="shared" si="11"/>
        <v>0</v>
      </c>
      <c r="M152" s="90">
        <f t="shared" si="9"/>
        <v>0</v>
      </c>
      <c r="N152" s="73">
        <f>N153</f>
        <v>0</v>
      </c>
      <c r="O152" s="76">
        <f t="shared" si="10"/>
        <v>0</v>
      </c>
    </row>
    <row r="153" spans="1:15" x14ac:dyDescent="0.25">
      <c r="A153" s="52">
        <v>2</v>
      </c>
      <c r="B153" s="36">
        <v>2</v>
      </c>
      <c r="C153" s="36">
        <v>6</v>
      </c>
      <c r="D153" s="36">
        <v>6</v>
      </c>
      <c r="E153" s="36"/>
      <c r="F153" s="53" t="s">
        <v>154</v>
      </c>
      <c r="G153" s="20">
        <f>+G154</f>
        <v>0</v>
      </c>
      <c r="H153" s="20">
        <f>+H154</f>
        <v>0</v>
      </c>
      <c r="I153" s="20">
        <f>+I154</f>
        <v>0</v>
      </c>
      <c r="J153" s="20">
        <f>+J154</f>
        <v>0</v>
      </c>
      <c r="K153" s="83">
        <f>+K154</f>
        <v>0</v>
      </c>
      <c r="L153" s="88">
        <f t="shared" si="11"/>
        <v>0</v>
      </c>
      <c r="M153" s="90">
        <f t="shared" si="9"/>
        <v>0</v>
      </c>
      <c r="N153" s="72">
        <f>N154</f>
        <v>0</v>
      </c>
      <c r="O153" s="76">
        <f t="shared" si="10"/>
        <v>0</v>
      </c>
    </row>
    <row r="154" spans="1:15" x14ac:dyDescent="0.25">
      <c r="A154" s="48">
        <v>2</v>
      </c>
      <c r="B154" s="39">
        <v>2</v>
      </c>
      <c r="C154" s="39">
        <v>6</v>
      </c>
      <c r="D154" s="39">
        <v>6</v>
      </c>
      <c r="E154" s="39" t="s">
        <v>48</v>
      </c>
      <c r="F154" s="49" t="s">
        <v>154</v>
      </c>
      <c r="G154" s="19"/>
      <c r="H154" s="19">
        <f>VLOOKUP(F154,[1]PPNE4!F$23:N$531,9,FALSE)</f>
        <v>0</v>
      </c>
      <c r="I154" s="19"/>
      <c r="J154" s="19"/>
      <c r="K154" s="81">
        <f>SUBTOTAL(9,G154:I154)</f>
        <v>0</v>
      </c>
      <c r="L154" s="88">
        <f t="shared" si="11"/>
        <v>0</v>
      </c>
      <c r="M154" s="90">
        <f t="shared" si="9"/>
        <v>0</v>
      </c>
      <c r="N154" s="73">
        <v>0</v>
      </c>
      <c r="O154" s="76">
        <f t="shared" si="10"/>
        <v>0</v>
      </c>
    </row>
    <row r="155" spans="1:15" x14ac:dyDescent="0.25">
      <c r="A155" s="52">
        <v>2</v>
      </c>
      <c r="B155" s="36">
        <v>2</v>
      </c>
      <c r="C155" s="36">
        <v>6</v>
      </c>
      <c r="D155" s="36">
        <v>7</v>
      </c>
      <c r="E155" s="36"/>
      <c r="F155" s="53" t="s">
        <v>155</v>
      </c>
      <c r="G155" s="20">
        <f>+G156</f>
        <v>0</v>
      </c>
      <c r="H155" s="20">
        <f>+H156</f>
        <v>0</v>
      </c>
      <c r="I155" s="20">
        <f>+I156</f>
        <v>0</v>
      </c>
      <c r="J155" s="20">
        <f>+J156</f>
        <v>0</v>
      </c>
      <c r="K155" s="83">
        <f>+K156</f>
        <v>0</v>
      </c>
      <c r="L155" s="88">
        <f t="shared" si="11"/>
        <v>0</v>
      </c>
      <c r="M155" s="90">
        <f t="shared" si="9"/>
        <v>0</v>
      </c>
      <c r="N155" s="72">
        <f>N156</f>
        <v>0</v>
      </c>
      <c r="O155" s="76">
        <f t="shared" si="10"/>
        <v>0</v>
      </c>
    </row>
    <row r="156" spans="1:15" x14ac:dyDescent="0.25">
      <c r="A156" s="48">
        <v>2</v>
      </c>
      <c r="B156" s="39">
        <v>2</v>
      </c>
      <c r="C156" s="39">
        <v>6</v>
      </c>
      <c r="D156" s="39">
        <v>7</v>
      </c>
      <c r="E156" s="39" t="s">
        <v>48</v>
      </c>
      <c r="F156" s="49" t="s">
        <v>155</v>
      </c>
      <c r="G156" s="19"/>
      <c r="H156" s="19">
        <f>VLOOKUP(F156,[1]PPNE4!F$23:N$531,9,FALSE)</f>
        <v>0</v>
      </c>
      <c r="I156" s="19"/>
      <c r="J156" s="19"/>
      <c r="K156" s="81">
        <f>SUBTOTAL(9,G156:I156)</f>
        <v>0</v>
      </c>
      <c r="L156" s="88">
        <f t="shared" si="11"/>
        <v>0</v>
      </c>
      <c r="M156" s="90">
        <f t="shared" si="9"/>
        <v>0</v>
      </c>
      <c r="N156" s="73">
        <v>0</v>
      </c>
      <c r="O156" s="76">
        <f t="shared" si="10"/>
        <v>0</v>
      </c>
    </row>
    <row r="157" spans="1:15" x14ac:dyDescent="0.25">
      <c r="A157" s="52">
        <v>2</v>
      </c>
      <c r="B157" s="36">
        <v>2</v>
      </c>
      <c r="C157" s="36">
        <v>6</v>
      </c>
      <c r="D157" s="36">
        <v>8</v>
      </c>
      <c r="E157" s="36"/>
      <c r="F157" s="53" t="s">
        <v>156</v>
      </c>
      <c r="G157" s="20">
        <f>+G158</f>
        <v>0</v>
      </c>
      <c r="H157" s="20">
        <f>+H158</f>
        <v>0</v>
      </c>
      <c r="I157" s="20">
        <f>+I158</f>
        <v>0</v>
      </c>
      <c r="J157" s="20">
        <f>+J158</f>
        <v>0</v>
      </c>
      <c r="K157" s="83">
        <f>+K158</f>
        <v>0</v>
      </c>
      <c r="L157" s="88">
        <f t="shared" si="11"/>
        <v>0</v>
      </c>
      <c r="M157" s="90">
        <f t="shared" si="9"/>
        <v>0</v>
      </c>
      <c r="N157" s="72">
        <f>N158</f>
        <v>0</v>
      </c>
      <c r="O157" s="76">
        <f t="shared" si="10"/>
        <v>0</v>
      </c>
    </row>
    <row r="158" spans="1:15" x14ac:dyDescent="0.25">
      <c r="A158" s="48">
        <v>2</v>
      </c>
      <c r="B158" s="39">
        <v>2</v>
      </c>
      <c r="C158" s="39">
        <v>6</v>
      </c>
      <c r="D158" s="39">
        <v>8</v>
      </c>
      <c r="E158" s="39" t="s">
        <v>48</v>
      </c>
      <c r="F158" s="49" t="s">
        <v>156</v>
      </c>
      <c r="G158" s="19"/>
      <c r="H158" s="19">
        <f>VLOOKUP(F158,[1]PPNE4!F$23:N$531,9,FALSE)</f>
        <v>0</v>
      </c>
      <c r="I158" s="19"/>
      <c r="J158" s="19"/>
      <c r="K158" s="81">
        <f>SUBTOTAL(9,G158:I158)</f>
        <v>0</v>
      </c>
      <c r="L158" s="88">
        <f t="shared" si="11"/>
        <v>0</v>
      </c>
      <c r="M158" s="90">
        <f t="shared" si="9"/>
        <v>0</v>
      </c>
      <c r="N158" s="73">
        <v>0</v>
      </c>
      <c r="O158" s="76">
        <f t="shared" si="10"/>
        <v>0</v>
      </c>
    </row>
    <row r="159" spans="1:15" x14ac:dyDescent="0.25">
      <c r="A159" s="52">
        <v>2</v>
      </c>
      <c r="B159" s="36">
        <v>2</v>
      </c>
      <c r="C159" s="36">
        <v>6</v>
      </c>
      <c r="D159" s="36">
        <v>9</v>
      </c>
      <c r="E159" s="36"/>
      <c r="F159" s="53" t="s">
        <v>157</v>
      </c>
      <c r="G159" s="20">
        <f>+G160</f>
        <v>0</v>
      </c>
      <c r="H159" s="20">
        <f>+H160</f>
        <v>0</v>
      </c>
      <c r="I159" s="20">
        <f>+I160</f>
        <v>0</v>
      </c>
      <c r="J159" s="20">
        <f>+J160</f>
        <v>0</v>
      </c>
      <c r="K159" s="83">
        <f>+K160</f>
        <v>0</v>
      </c>
      <c r="L159" s="88">
        <f t="shared" si="11"/>
        <v>0</v>
      </c>
      <c r="M159" s="90">
        <f t="shared" si="9"/>
        <v>0</v>
      </c>
      <c r="N159" s="72">
        <f>N160</f>
        <v>0</v>
      </c>
      <c r="O159" s="76">
        <f t="shared" si="10"/>
        <v>0</v>
      </c>
    </row>
    <row r="160" spans="1:15" x14ac:dyDescent="0.25">
      <c r="A160" s="48">
        <v>2</v>
      </c>
      <c r="B160" s="39">
        <v>2</v>
      </c>
      <c r="C160" s="39">
        <v>6</v>
      </c>
      <c r="D160" s="39">
        <v>9</v>
      </c>
      <c r="E160" s="39" t="s">
        <v>48</v>
      </c>
      <c r="F160" s="49" t="s">
        <v>157</v>
      </c>
      <c r="G160" s="19"/>
      <c r="H160" s="19">
        <f>VLOOKUP(F160,[1]PPNE4!F$23:N$531,9,FALSE)</f>
        <v>0</v>
      </c>
      <c r="I160" s="19"/>
      <c r="J160" s="19"/>
      <c r="K160" s="81">
        <f>SUBTOTAL(9,G160:I160)</f>
        <v>0</v>
      </c>
      <c r="L160" s="88">
        <f t="shared" si="11"/>
        <v>0</v>
      </c>
      <c r="M160" s="90">
        <f t="shared" si="9"/>
        <v>0</v>
      </c>
      <c r="N160" s="73">
        <v>0</v>
      </c>
      <c r="O160" s="76">
        <f t="shared" si="10"/>
        <v>0</v>
      </c>
    </row>
    <row r="161" spans="1:15" x14ac:dyDescent="0.25">
      <c r="A161" s="32">
        <v>2</v>
      </c>
      <c r="B161" s="33">
        <v>2</v>
      </c>
      <c r="C161" s="33">
        <v>7</v>
      </c>
      <c r="D161" s="33"/>
      <c r="E161" s="33"/>
      <c r="F161" s="34" t="s">
        <v>158</v>
      </c>
      <c r="G161" s="17">
        <v>0</v>
      </c>
      <c r="H161" s="17">
        <v>6231000.0671428572</v>
      </c>
      <c r="I161" s="17">
        <v>0</v>
      </c>
      <c r="J161" s="17">
        <f>+J162+J170+J177</f>
        <v>0</v>
      </c>
      <c r="K161" s="79">
        <v>6231000.0671428572</v>
      </c>
      <c r="L161" s="87">
        <f t="shared" si="11"/>
        <v>0.89062385650373421</v>
      </c>
      <c r="M161" s="87">
        <f t="shared" si="9"/>
        <v>519250.00559523812</v>
      </c>
      <c r="N161" s="87">
        <f>N170+N162+N177</f>
        <v>210604.38</v>
      </c>
      <c r="O161" s="75">
        <f t="shared" si="10"/>
        <v>308645.62559523812</v>
      </c>
    </row>
    <row r="162" spans="1:15" x14ac:dyDescent="0.25">
      <c r="A162" s="52">
        <v>2</v>
      </c>
      <c r="B162" s="36">
        <v>2</v>
      </c>
      <c r="C162" s="36">
        <v>7</v>
      </c>
      <c r="D162" s="36">
        <v>1</v>
      </c>
      <c r="E162" s="36"/>
      <c r="F162" s="53" t="s">
        <v>159</v>
      </c>
      <c r="G162" s="18">
        <v>0</v>
      </c>
      <c r="H162" s="18">
        <v>3543985.56</v>
      </c>
      <c r="I162" s="18">
        <v>0</v>
      </c>
      <c r="J162" s="18">
        <f>SUM(J163:J169)</f>
        <v>0</v>
      </c>
      <c r="K162" s="80">
        <v>3543985.56</v>
      </c>
      <c r="L162" s="88">
        <f t="shared" si="11"/>
        <v>0.5065572224087701</v>
      </c>
      <c r="M162" s="90">
        <f t="shared" si="9"/>
        <v>295332.13</v>
      </c>
      <c r="N162" s="72">
        <f>N163+N164+N165+N166+N167+N168+N169</f>
        <v>177764</v>
      </c>
      <c r="O162" s="76">
        <f t="shared" si="10"/>
        <v>117568.13</v>
      </c>
    </row>
    <row r="163" spans="1:15" x14ac:dyDescent="0.25">
      <c r="A163" s="38">
        <v>2</v>
      </c>
      <c r="B163" s="39">
        <v>2</v>
      </c>
      <c r="C163" s="39">
        <v>7</v>
      </c>
      <c r="D163" s="39">
        <v>1</v>
      </c>
      <c r="E163" s="39" t="s">
        <v>48</v>
      </c>
      <c r="F163" s="54" t="s">
        <v>160</v>
      </c>
      <c r="G163" s="19"/>
      <c r="H163" s="19">
        <f>VLOOKUP(F163,[1]PPNE4!F$23:N$531,9,FALSE)</f>
        <v>0</v>
      </c>
      <c r="I163" s="19"/>
      <c r="J163" s="19"/>
      <c r="K163" s="81">
        <f t="shared" ref="K163:K169" si="12">SUBTOTAL(9,G163:I163)</f>
        <v>0</v>
      </c>
      <c r="L163" s="88">
        <f t="shared" si="11"/>
        <v>0</v>
      </c>
      <c r="M163" s="90">
        <f t="shared" si="9"/>
        <v>0</v>
      </c>
      <c r="N163" s="73">
        <v>0</v>
      </c>
      <c r="O163" s="76">
        <f t="shared" si="10"/>
        <v>0</v>
      </c>
    </row>
    <row r="164" spans="1:15" x14ac:dyDescent="0.25">
      <c r="A164" s="38">
        <v>2</v>
      </c>
      <c r="B164" s="39">
        <v>2</v>
      </c>
      <c r="C164" s="39">
        <v>7</v>
      </c>
      <c r="D164" s="39">
        <v>1</v>
      </c>
      <c r="E164" s="39" t="s">
        <v>63</v>
      </c>
      <c r="F164" s="54" t="s">
        <v>161</v>
      </c>
      <c r="G164" s="19"/>
      <c r="H164" s="19">
        <f>VLOOKUP(F164,[1]PPNE4!F$23:N$1531,9,FALSE)</f>
        <v>3517191.2742857141</v>
      </c>
      <c r="I164" s="19"/>
      <c r="J164" s="19"/>
      <c r="K164" s="81">
        <f t="shared" si="12"/>
        <v>3517191.2742857141</v>
      </c>
      <c r="L164" s="88">
        <f t="shared" si="11"/>
        <v>0.50272739897465446</v>
      </c>
      <c r="M164" s="90">
        <f t="shared" si="9"/>
        <v>293099.27285714285</v>
      </c>
      <c r="N164" s="73">
        <v>177764</v>
      </c>
      <c r="O164" s="76">
        <f t="shared" si="10"/>
        <v>115335.27285714285</v>
      </c>
    </row>
    <row r="165" spans="1:15" ht="23.25" customHeight="1" x14ac:dyDescent="0.25">
      <c r="A165" s="38">
        <v>2</v>
      </c>
      <c r="B165" s="39">
        <v>2</v>
      </c>
      <c r="C165" s="39">
        <v>7</v>
      </c>
      <c r="D165" s="39">
        <v>1</v>
      </c>
      <c r="E165" s="39" t="s">
        <v>65</v>
      </c>
      <c r="F165" s="54" t="s">
        <v>162</v>
      </c>
      <c r="G165" s="19"/>
      <c r="H165" s="19">
        <f>VLOOKUP(F165,[1]PPNE4!F$23:N$1531,9,FALSE)</f>
        <v>26794.28571428571</v>
      </c>
      <c r="I165" s="19"/>
      <c r="J165" s="19"/>
      <c r="K165" s="81">
        <f t="shared" si="12"/>
        <v>26794.28571428571</v>
      </c>
      <c r="L165" s="88">
        <f t="shared" si="11"/>
        <v>3.829823434115674E-3</v>
      </c>
      <c r="M165" s="90">
        <f t="shared" si="9"/>
        <v>2232.8571428571427</v>
      </c>
      <c r="N165" s="73">
        <v>0</v>
      </c>
      <c r="O165" s="76">
        <f t="shared" si="10"/>
        <v>2232.8571428571427</v>
      </c>
    </row>
    <row r="166" spans="1:15" ht="23.25" customHeight="1" x14ac:dyDescent="0.25">
      <c r="A166" s="38">
        <v>2</v>
      </c>
      <c r="B166" s="39">
        <v>2</v>
      </c>
      <c r="C166" s="39">
        <v>7</v>
      </c>
      <c r="D166" s="39">
        <v>1</v>
      </c>
      <c r="E166" s="39" t="s">
        <v>67</v>
      </c>
      <c r="F166" s="54" t="s">
        <v>163</v>
      </c>
      <c r="G166" s="19"/>
      <c r="H166" s="19">
        <f>VLOOKUP(F166,[1]PPNE4!F$23:N$531,9,FALSE)</f>
        <v>0</v>
      </c>
      <c r="I166" s="19"/>
      <c r="J166" s="19"/>
      <c r="K166" s="81">
        <f t="shared" si="12"/>
        <v>0</v>
      </c>
      <c r="L166" s="88">
        <f t="shared" si="11"/>
        <v>0</v>
      </c>
      <c r="M166" s="90">
        <f t="shared" si="9"/>
        <v>0</v>
      </c>
      <c r="N166" s="73"/>
      <c r="O166" s="76">
        <f t="shared" si="10"/>
        <v>0</v>
      </c>
    </row>
    <row r="167" spans="1:15" x14ac:dyDescent="0.25">
      <c r="A167" s="38">
        <v>2</v>
      </c>
      <c r="B167" s="39">
        <v>2</v>
      </c>
      <c r="C167" s="39">
        <v>7</v>
      </c>
      <c r="D167" s="39">
        <v>1</v>
      </c>
      <c r="E167" s="39" t="s">
        <v>69</v>
      </c>
      <c r="F167" s="54" t="s">
        <v>164</v>
      </c>
      <c r="G167" s="19"/>
      <c r="H167" s="19">
        <f>VLOOKUP(F167,[1]PPNE4!F$23:N$531,9,FALSE)</f>
        <v>0</v>
      </c>
      <c r="I167" s="19"/>
      <c r="J167" s="19"/>
      <c r="K167" s="81">
        <f t="shared" si="12"/>
        <v>0</v>
      </c>
      <c r="L167" s="88">
        <f t="shared" si="11"/>
        <v>0</v>
      </c>
      <c r="M167" s="90">
        <f t="shared" si="9"/>
        <v>0</v>
      </c>
      <c r="N167" s="73">
        <v>0</v>
      </c>
      <c r="O167" s="76">
        <f t="shared" si="10"/>
        <v>0</v>
      </c>
    </row>
    <row r="168" spans="1:15" x14ac:dyDescent="0.25">
      <c r="A168" s="38">
        <v>2</v>
      </c>
      <c r="B168" s="39">
        <v>2</v>
      </c>
      <c r="C168" s="39">
        <v>7</v>
      </c>
      <c r="D168" s="39">
        <v>1</v>
      </c>
      <c r="E168" s="39" t="s">
        <v>70</v>
      </c>
      <c r="F168" s="54" t="s">
        <v>165</v>
      </c>
      <c r="G168" s="19"/>
      <c r="H168" s="19">
        <f>VLOOKUP(F168,[1]PPNE4!F$23:N$531,9,FALSE)</f>
        <v>0</v>
      </c>
      <c r="I168" s="19"/>
      <c r="J168" s="19"/>
      <c r="K168" s="81">
        <f t="shared" si="12"/>
        <v>0</v>
      </c>
      <c r="L168" s="88">
        <f t="shared" si="11"/>
        <v>0</v>
      </c>
      <c r="M168" s="90">
        <f t="shared" si="9"/>
        <v>0</v>
      </c>
      <c r="N168" s="73"/>
      <c r="O168" s="76">
        <f t="shared" si="10"/>
        <v>0</v>
      </c>
    </row>
    <row r="169" spans="1:15" ht="23.25" customHeight="1" x14ac:dyDescent="0.25">
      <c r="A169" s="38">
        <v>2</v>
      </c>
      <c r="B169" s="39">
        <v>2</v>
      </c>
      <c r="C169" s="39">
        <v>7</v>
      </c>
      <c r="D169" s="39">
        <v>1</v>
      </c>
      <c r="E169" s="39" t="s">
        <v>77</v>
      </c>
      <c r="F169" s="54" t="s">
        <v>166</v>
      </c>
      <c r="G169" s="19"/>
      <c r="H169" s="19">
        <f>VLOOKUP(F169,[1]PPNE4!F$23:N$531,9,FALSE)</f>
        <v>0</v>
      </c>
      <c r="I169" s="19"/>
      <c r="J169" s="19"/>
      <c r="K169" s="81">
        <f t="shared" si="12"/>
        <v>0</v>
      </c>
      <c r="L169" s="88">
        <f t="shared" si="11"/>
        <v>0</v>
      </c>
      <c r="M169" s="90">
        <f t="shared" si="9"/>
        <v>0</v>
      </c>
      <c r="N169" s="73">
        <v>0</v>
      </c>
      <c r="O169" s="76">
        <f t="shared" si="10"/>
        <v>0</v>
      </c>
    </row>
    <row r="170" spans="1:15" ht="23.25" customHeight="1" x14ac:dyDescent="0.25">
      <c r="A170" s="35">
        <v>2</v>
      </c>
      <c r="B170" s="36">
        <v>2</v>
      </c>
      <c r="C170" s="36">
        <v>7</v>
      </c>
      <c r="D170" s="36">
        <v>2</v>
      </c>
      <c r="E170" s="36"/>
      <c r="F170" s="47" t="s">
        <v>167</v>
      </c>
      <c r="G170" s="18">
        <v>0</v>
      </c>
      <c r="H170" s="18">
        <v>2687014.5071428572</v>
      </c>
      <c r="I170" s="18">
        <v>0</v>
      </c>
      <c r="J170" s="18">
        <f>SUM(J171:J176)</f>
        <v>0</v>
      </c>
      <c r="K170" s="80">
        <v>2687014.5071428572</v>
      </c>
      <c r="L170" s="88">
        <f t="shared" si="11"/>
        <v>0.38406663409496405</v>
      </c>
      <c r="M170" s="90">
        <f t="shared" si="9"/>
        <v>223917.87559523809</v>
      </c>
      <c r="N170" s="72">
        <f>N171+N172+N173+N174+N175+N176</f>
        <v>32840.380000000005</v>
      </c>
      <c r="O170" s="76">
        <f t="shared" si="10"/>
        <v>191077.49559523808</v>
      </c>
    </row>
    <row r="171" spans="1:15" ht="23.25" customHeight="1" x14ac:dyDescent="0.25">
      <c r="A171" s="38">
        <v>2</v>
      </c>
      <c r="B171" s="39">
        <v>2</v>
      </c>
      <c r="C171" s="39">
        <v>7</v>
      </c>
      <c r="D171" s="39">
        <v>2</v>
      </c>
      <c r="E171" s="39" t="s">
        <v>48</v>
      </c>
      <c r="F171" s="54" t="s">
        <v>168</v>
      </c>
      <c r="G171" s="19"/>
      <c r="H171" s="19">
        <f>VLOOKUP(F171,[1]PPNE4!F$23:N$1531,9,FALSE)</f>
        <v>400897.6</v>
      </c>
      <c r="I171" s="19"/>
      <c r="J171" s="19"/>
      <c r="K171" s="81">
        <f t="shared" ref="K171:K176" si="13">SUBTOTAL(9,G171:I171)</f>
        <v>400897.6</v>
      </c>
      <c r="L171" s="88">
        <f t="shared" si="11"/>
        <v>5.7302032214358735E-2</v>
      </c>
      <c r="M171" s="90">
        <f t="shared" si="9"/>
        <v>33408.133333333331</v>
      </c>
      <c r="N171" s="73">
        <v>0</v>
      </c>
      <c r="O171" s="76">
        <f t="shared" si="10"/>
        <v>33408.133333333331</v>
      </c>
    </row>
    <row r="172" spans="1:15" x14ac:dyDescent="0.25">
      <c r="A172" s="38">
        <v>2</v>
      </c>
      <c r="B172" s="39">
        <v>2</v>
      </c>
      <c r="C172" s="39">
        <v>7</v>
      </c>
      <c r="D172" s="39">
        <v>2</v>
      </c>
      <c r="E172" s="39" t="s">
        <v>63</v>
      </c>
      <c r="F172" s="54" t="s">
        <v>169</v>
      </c>
      <c r="G172" s="19"/>
      <c r="H172" s="19">
        <f>VLOOKUP(F172,[1]PPNE4!F$23:N$1531,9,FALSE)</f>
        <v>41433.377142857149</v>
      </c>
      <c r="I172" s="19"/>
      <c r="J172" s="19"/>
      <c r="K172" s="81">
        <f t="shared" si="13"/>
        <v>41433.377142857149</v>
      </c>
      <c r="L172" s="102">
        <f t="shared" si="11"/>
        <v>5.9222522454354309E-3</v>
      </c>
      <c r="M172" s="103">
        <f t="shared" si="9"/>
        <v>3452.7814285714289</v>
      </c>
      <c r="N172" s="106">
        <v>0</v>
      </c>
      <c r="O172" s="105">
        <f t="shared" si="10"/>
        <v>3452.7814285714289</v>
      </c>
    </row>
    <row r="173" spans="1:15" ht="23.25" customHeight="1" x14ac:dyDescent="0.25">
      <c r="A173" s="38">
        <v>2</v>
      </c>
      <c r="B173" s="39">
        <v>2</v>
      </c>
      <c r="C173" s="39">
        <v>7</v>
      </c>
      <c r="D173" s="39">
        <v>2</v>
      </c>
      <c r="E173" s="39" t="s">
        <v>65</v>
      </c>
      <c r="F173" s="54" t="s">
        <v>170</v>
      </c>
      <c r="G173" s="19"/>
      <c r="H173" s="19">
        <f>VLOOKUP(F173,[1]PPNE4!F$23:N$531,9,FALSE)</f>
        <v>0</v>
      </c>
      <c r="I173" s="19"/>
      <c r="J173" s="19"/>
      <c r="K173" s="81">
        <f t="shared" si="13"/>
        <v>0</v>
      </c>
      <c r="L173" s="88">
        <f t="shared" si="11"/>
        <v>0</v>
      </c>
      <c r="M173" s="90">
        <f t="shared" si="9"/>
        <v>0</v>
      </c>
      <c r="N173" s="73">
        <v>0</v>
      </c>
      <c r="O173" s="76">
        <f t="shared" si="10"/>
        <v>0</v>
      </c>
    </row>
    <row r="174" spans="1:15" ht="23.25" customHeight="1" x14ac:dyDescent="0.25">
      <c r="A174" s="38">
        <v>2</v>
      </c>
      <c r="B174" s="39">
        <v>2</v>
      </c>
      <c r="C174" s="39">
        <v>7</v>
      </c>
      <c r="D174" s="39">
        <v>2</v>
      </c>
      <c r="E174" s="39" t="s">
        <v>67</v>
      </c>
      <c r="F174" s="54" t="s">
        <v>171</v>
      </c>
      <c r="G174" s="19"/>
      <c r="H174" s="19">
        <f>VLOOKUP(F174,[1]PPNE4!F$23:N$1531,9,FALSE)</f>
        <v>1459005.92</v>
      </c>
      <c r="I174" s="19"/>
      <c r="J174" s="19"/>
      <c r="K174" s="81">
        <f t="shared" si="13"/>
        <v>1459005.92</v>
      </c>
      <c r="L174" s="88">
        <f t="shared" si="11"/>
        <v>0.20854204222918796</v>
      </c>
      <c r="M174" s="90">
        <f t="shared" si="9"/>
        <v>121583.82666666666</v>
      </c>
      <c r="N174" s="73">
        <v>16140</v>
      </c>
      <c r="O174" s="76">
        <f t="shared" si="10"/>
        <v>105443.82666666666</v>
      </c>
    </row>
    <row r="175" spans="1:15" ht="23.25" customHeight="1" x14ac:dyDescent="0.25">
      <c r="A175" s="38">
        <v>2</v>
      </c>
      <c r="B175" s="39">
        <v>2</v>
      </c>
      <c r="C175" s="39">
        <v>7</v>
      </c>
      <c r="D175" s="39">
        <v>2</v>
      </c>
      <c r="E175" s="39" t="s">
        <v>69</v>
      </c>
      <c r="F175" s="54" t="s">
        <v>172</v>
      </c>
      <c r="G175" s="19"/>
      <c r="H175" s="19">
        <f>VLOOKUP(F175,[1]PPNE4!F$23:N$531,9,FALSE)</f>
        <v>0</v>
      </c>
      <c r="I175" s="19"/>
      <c r="J175" s="19"/>
      <c r="K175" s="81">
        <f t="shared" si="13"/>
        <v>0</v>
      </c>
      <c r="L175" s="88">
        <f t="shared" si="11"/>
        <v>0</v>
      </c>
      <c r="M175" s="90">
        <f t="shared" si="9"/>
        <v>0</v>
      </c>
      <c r="N175" s="73">
        <v>0</v>
      </c>
      <c r="O175" s="76">
        <f t="shared" si="10"/>
        <v>0</v>
      </c>
    </row>
    <row r="176" spans="1:15" ht="34.5" customHeight="1" x14ac:dyDescent="0.25">
      <c r="A176" s="38">
        <v>2</v>
      </c>
      <c r="B176" s="39">
        <v>2</v>
      </c>
      <c r="C176" s="39">
        <v>7</v>
      </c>
      <c r="D176" s="39">
        <v>2</v>
      </c>
      <c r="E176" s="39" t="s">
        <v>70</v>
      </c>
      <c r="F176" s="55" t="s">
        <v>173</v>
      </c>
      <c r="G176" s="19"/>
      <c r="H176" s="19">
        <f>VLOOKUP(F176,[1]PPNE4!F$23:N$1531,9,FALSE)</f>
        <v>785677.61</v>
      </c>
      <c r="I176" s="19"/>
      <c r="J176" s="19"/>
      <c r="K176" s="81">
        <f t="shared" si="13"/>
        <v>785677.61</v>
      </c>
      <c r="L176" s="88">
        <f t="shared" si="11"/>
        <v>0.11230030740598193</v>
      </c>
      <c r="M176" s="90">
        <f t="shared" si="9"/>
        <v>65473.134166666663</v>
      </c>
      <c r="N176" s="73">
        <v>16700.38</v>
      </c>
      <c r="O176" s="76">
        <f t="shared" si="10"/>
        <v>48772.754166666666</v>
      </c>
    </row>
    <row r="177" spans="1:15" x14ac:dyDescent="0.25">
      <c r="A177" s="56">
        <v>2</v>
      </c>
      <c r="B177" s="57">
        <v>2</v>
      </c>
      <c r="C177" s="57">
        <v>7</v>
      </c>
      <c r="D177" s="57">
        <v>3</v>
      </c>
      <c r="E177" s="57"/>
      <c r="F177" s="58" t="s">
        <v>174</v>
      </c>
      <c r="G177" s="21">
        <v>0</v>
      </c>
      <c r="H177" s="21">
        <v>0</v>
      </c>
      <c r="I177" s="21">
        <v>0</v>
      </c>
      <c r="J177" s="21">
        <f>J178</f>
        <v>0</v>
      </c>
      <c r="K177" s="84">
        <v>0</v>
      </c>
      <c r="L177" s="88">
        <f t="shared" si="11"/>
        <v>0</v>
      </c>
      <c r="M177" s="90">
        <f t="shared" si="9"/>
        <v>0</v>
      </c>
      <c r="N177" s="72">
        <f>N178</f>
        <v>0</v>
      </c>
      <c r="O177" s="76">
        <f t="shared" si="10"/>
        <v>0</v>
      </c>
    </row>
    <row r="178" spans="1:15" x14ac:dyDescent="0.25">
      <c r="A178" s="38">
        <v>2</v>
      </c>
      <c r="B178" s="39">
        <v>2</v>
      </c>
      <c r="C178" s="39">
        <v>7</v>
      </c>
      <c r="D178" s="39">
        <v>3</v>
      </c>
      <c r="E178" s="39" t="s">
        <v>48</v>
      </c>
      <c r="F178" s="40" t="s">
        <v>174</v>
      </c>
      <c r="G178" s="19"/>
      <c r="H178" s="19">
        <f>VLOOKUP(F178,[1]PPNE4!F$23:N$531,9,FALSE)</f>
        <v>0</v>
      </c>
      <c r="I178" s="19"/>
      <c r="J178" s="19"/>
      <c r="K178" s="81">
        <f>SUBTOTAL(9,G178:I178)</f>
        <v>0</v>
      </c>
      <c r="L178" s="88">
        <f t="shared" si="11"/>
        <v>0</v>
      </c>
      <c r="M178" s="90">
        <f t="shared" si="9"/>
        <v>0</v>
      </c>
      <c r="N178" s="73">
        <v>0</v>
      </c>
      <c r="O178" s="76">
        <f t="shared" si="10"/>
        <v>0</v>
      </c>
    </row>
    <row r="179" spans="1:15" x14ac:dyDescent="0.25">
      <c r="A179" s="32">
        <v>2</v>
      </c>
      <c r="B179" s="33">
        <v>2</v>
      </c>
      <c r="C179" s="33">
        <v>8</v>
      </c>
      <c r="D179" s="33"/>
      <c r="E179" s="33"/>
      <c r="F179" s="34" t="s">
        <v>175</v>
      </c>
      <c r="G179" s="17">
        <v>0</v>
      </c>
      <c r="H179" s="17">
        <v>22847020.15068198</v>
      </c>
      <c r="I179" s="17">
        <v>0</v>
      </c>
      <c r="J179" s="17">
        <f>+J180+J182+J184+J186+J188+J192+J197+J204+J208</f>
        <v>0</v>
      </c>
      <c r="K179" s="79">
        <v>22847020.15068198</v>
      </c>
      <c r="L179" s="87">
        <f t="shared" si="11"/>
        <v>3.2656236522156332</v>
      </c>
      <c r="M179" s="87">
        <f t="shared" si="9"/>
        <v>1903918.3458901651</v>
      </c>
      <c r="N179" s="87">
        <f>N180+N182+N184+N186+N188+N192+N197+N204</f>
        <v>1276006.96</v>
      </c>
      <c r="O179" s="75">
        <f t="shared" si="10"/>
        <v>627911.38589016511</v>
      </c>
    </row>
    <row r="180" spans="1:15" x14ac:dyDescent="0.25">
      <c r="A180" s="35">
        <v>2</v>
      </c>
      <c r="B180" s="36">
        <v>2</v>
      </c>
      <c r="C180" s="36">
        <v>8</v>
      </c>
      <c r="D180" s="36">
        <v>1</v>
      </c>
      <c r="E180" s="36"/>
      <c r="F180" s="47" t="s">
        <v>176</v>
      </c>
      <c r="G180" s="18">
        <v>0</v>
      </c>
      <c r="H180" s="18">
        <v>0</v>
      </c>
      <c r="I180" s="18">
        <v>0</v>
      </c>
      <c r="J180" s="18">
        <f>J181</f>
        <v>0</v>
      </c>
      <c r="K180" s="80">
        <v>0</v>
      </c>
      <c r="L180" s="88">
        <f t="shared" si="11"/>
        <v>0</v>
      </c>
      <c r="M180" s="90">
        <f t="shared" si="9"/>
        <v>0</v>
      </c>
      <c r="N180" s="72">
        <f>N181</f>
        <v>0</v>
      </c>
      <c r="O180" s="76">
        <f t="shared" si="10"/>
        <v>0</v>
      </c>
    </row>
    <row r="181" spans="1:15" x14ac:dyDescent="0.25">
      <c r="A181" s="38">
        <v>2</v>
      </c>
      <c r="B181" s="39">
        <v>2</v>
      </c>
      <c r="C181" s="39">
        <v>8</v>
      </c>
      <c r="D181" s="39">
        <v>1</v>
      </c>
      <c r="E181" s="39" t="s">
        <v>48</v>
      </c>
      <c r="F181" s="40" t="s">
        <v>176</v>
      </c>
      <c r="G181" s="19"/>
      <c r="H181" s="19">
        <f>VLOOKUP(F181,[1]PPNE4!F$23:N$531,9,FALSE)</f>
        <v>0</v>
      </c>
      <c r="I181" s="19"/>
      <c r="J181" s="19"/>
      <c r="K181" s="81">
        <f>SUBTOTAL(9,G181:I181)</f>
        <v>0</v>
      </c>
      <c r="L181" s="88">
        <f t="shared" si="11"/>
        <v>0</v>
      </c>
      <c r="M181" s="90">
        <f t="shared" si="9"/>
        <v>0</v>
      </c>
      <c r="N181" s="73">
        <v>0</v>
      </c>
      <c r="O181" s="76">
        <f t="shared" si="10"/>
        <v>0</v>
      </c>
    </row>
    <row r="182" spans="1:15" x14ac:dyDescent="0.25">
      <c r="A182" s="35">
        <v>2</v>
      </c>
      <c r="B182" s="36">
        <v>2</v>
      </c>
      <c r="C182" s="36">
        <v>8</v>
      </c>
      <c r="D182" s="36">
        <v>2</v>
      </c>
      <c r="E182" s="36"/>
      <c r="F182" s="47" t="s">
        <v>177</v>
      </c>
      <c r="G182" s="18">
        <v>0</v>
      </c>
      <c r="H182" s="18">
        <v>306257.73</v>
      </c>
      <c r="I182" s="18">
        <v>0</v>
      </c>
      <c r="J182" s="18">
        <f>J183</f>
        <v>0</v>
      </c>
      <c r="K182" s="80">
        <v>306257.73</v>
      </c>
      <c r="L182" s="88">
        <f t="shared" si="11"/>
        <v>4.3774745247555431E-2</v>
      </c>
      <c r="M182" s="90">
        <f t="shared" si="9"/>
        <v>25521.477499999997</v>
      </c>
      <c r="N182" s="72">
        <f>N183</f>
        <v>38656.58</v>
      </c>
      <c r="O182" s="76">
        <f t="shared" si="10"/>
        <v>-13135.102500000005</v>
      </c>
    </row>
    <row r="183" spans="1:15" x14ac:dyDescent="0.25">
      <c r="A183" s="38">
        <v>2</v>
      </c>
      <c r="B183" s="39">
        <v>2</v>
      </c>
      <c r="C183" s="39">
        <v>8</v>
      </c>
      <c r="D183" s="39">
        <v>2</v>
      </c>
      <c r="E183" s="39" t="s">
        <v>48</v>
      </c>
      <c r="F183" s="40" t="s">
        <v>177</v>
      </c>
      <c r="G183" s="19"/>
      <c r="H183" s="19">
        <f>VLOOKUP(F183,[1]PPNE4!F$23:N$1531,9,FALSE)</f>
        <v>306257.73</v>
      </c>
      <c r="I183" s="19"/>
      <c r="J183" s="19"/>
      <c r="K183" s="81">
        <f>SUBTOTAL(9,G183:I183)</f>
        <v>306257.73</v>
      </c>
      <c r="L183" s="88">
        <f t="shared" si="11"/>
        <v>4.3774745247555431E-2</v>
      </c>
      <c r="M183" s="90">
        <f t="shared" si="9"/>
        <v>25521.477499999997</v>
      </c>
      <c r="N183" s="73">
        <v>38656.58</v>
      </c>
      <c r="O183" s="76">
        <f t="shared" si="10"/>
        <v>-13135.102500000005</v>
      </c>
    </row>
    <row r="184" spans="1:15" x14ac:dyDescent="0.25">
      <c r="A184" s="35">
        <v>2</v>
      </c>
      <c r="B184" s="36">
        <v>2</v>
      </c>
      <c r="C184" s="36">
        <v>8</v>
      </c>
      <c r="D184" s="36">
        <v>3</v>
      </c>
      <c r="E184" s="36"/>
      <c r="F184" s="47" t="s">
        <v>178</v>
      </c>
      <c r="G184" s="18">
        <v>0</v>
      </c>
      <c r="H184" s="18">
        <v>0</v>
      </c>
      <c r="I184" s="18">
        <v>0</v>
      </c>
      <c r="J184" s="18">
        <f>J185</f>
        <v>0</v>
      </c>
      <c r="K184" s="80">
        <v>0</v>
      </c>
      <c r="L184" s="88">
        <f t="shared" si="11"/>
        <v>0</v>
      </c>
      <c r="M184" s="90">
        <f t="shared" si="9"/>
        <v>0</v>
      </c>
      <c r="N184" s="72">
        <f>N185</f>
        <v>0</v>
      </c>
      <c r="O184" s="76">
        <f t="shared" si="10"/>
        <v>0</v>
      </c>
    </row>
    <row r="185" spans="1:15" x14ac:dyDescent="0.25">
      <c r="A185" s="38">
        <v>2</v>
      </c>
      <c r="B185" s="39">
        <v>2</v>
      </c>
      <c r="C185" s="39">
        <v>8</v>
      </c>
      <c r="D185" s="39">
        <v>3</v>
      </c>
      <c r="E185" s="39" t="s">
        <v>48</v>
      </c>
      <c r="F185" s="55" t="s">
        <v>178</v>
      </c>
      <c r="G185" s="19"/>
      <c r="H185" s="19">
        <f>VLOOKUP(F185,[1]PPNE4!F$23:N$531,9,FALSE)</f>
        <v>0</v>
      </c>
      <c r="I185" s="19"/>
      <c r="J185" s="19"/>
      <c r="K185" s="81">
        <f>SUBTOTAL(9,G185:I185)</f>
        <v>0</v>
      </c>
      <c r="L185" s="88">
        <f t="shared" si="11"/>
        <v>0</v>
      </c>
      <c r="M185" s="90">
        <f t="shared" si="9"/>
        <v>0</v>
      </c>
      <c r="N185" s="73">
        <v>0</v>
      </c>
      <c r="O185" s="76">
        <f t="shared" si="10"/>
        <v>0</v>
      </c>
    </row>
    <row r="186" spans="1:15" x14ac:dyDescent="0.25">
      <c r="A186" s="35">
        <v>2</v>
      </c>
      <c r="B186" s="36">
        <v>2</v>
      </c>
      <c r="C186" s="36">
        <v>8</v>
      </c>
      <c r="D186" s="36">
        <v>4</v>
      </c>
      <c r="E186" s="36"/>
      <c r="F186" s="47" t="s">
        <v>179</v>
      </c>
      <c r="G186" s="18">
        <v>0</v>
      </c>
      <c r="H186" s="18">
        <v>0</v>
      </c>
      <c r="I186" s="18">
        <v>0</v>
      </c>
      <c r="J186" s="18">
        <f>J187</f>
        <v>0</v>
      </c>
      <c r="K186" s="80">
        <v>0</v>
      </c>
      <c r="L186" s="88">
        <f t="shared" si="11"/>
        <v>0</v>
      </c>
      <c r="M186" s="90">
        <f t="shared" si="9"/>
        <v>0</v>
      </c>
      <c r="N186" s="72">
        <f>N187</f>
        <v>0</v>
      </c>
      <c r="O186" s="76">
        <f t="shared" si="10"/>
        <v>0</v>
      </c>
    </row>
    <row r="187" spans="1:15" x14ac:dyDescent="0.25">
      <c r="A187" s="38">
        <v>2</v>
      </c>
      <c r="B187" s="39">
        <v>2</v>
      </c>
      <c r="C187" s="39">
        <v>8</v>
      </c>
      <c r="D187" s="39">
        <v>4</v>
      </c>
      <c r="E187" s="39" t="s">
        <v>48</v>
      </c>
      <c r="F187" s="40" t="s">
        <v>179</v>
      </c>
      <c r="G187" s="19"/>
      <c r="H187" s="19">
        <f>VLOOKUP(F187,[1]PPNE4!F$23:N$531,9,FALSE)</f>
        <v>0</v>
      </c>
      <c r="I187" s="19"/>
      <c r="J187" s="19"/>
      <c r="K187" s="81">
        <f>SUBTOTAL(9,G187:I187)</f>
        <v>0</v>
      </c>
      <c r="L187" s="88">
        <f t="shared" si="11"/>
        <v>0</v>
      </c>
      <c r="M187" s="90">
        <f t="shared" si="9"/>
        <v>0</v>
      </c>
      <c r="N187" s="73"/>
      <c r="O187" s="76">
        <f t="shared" si="10"/>
        <v>0</v>
      </c>
    </row>
    <row r="188" spans="1:15" x14ac:dyDescent="0.25">
      <c r="A188" s="35">
        <v>2</v>
      </c>
      <c r="B188" s="36">
        <v>2</v>
      </c>
      <c r="C188" s="36">
        <v>8</v>
      </c>
      <c r="D188" s="36">
        <v>5</v>
      </c>
      <c r="E188" s="36"/>
      <c r="F188" s="47" t="s">
        <v>180</v>
      </c>
      <c r="G188" s="18">
        <v>0</v>
      </c>
      <c r="H188" s="18">
        <v>2469513.3006819827</v>
      </c>
      <c r="I188" s="18">
        <v>0</v>
      </c>
      <c r="J188" s="18">
        <f>SUM(J189:J191)</f>
        <v>0</v>
      </c>
      <c r="K188" s="80">
        <v>2469513.3006819827</v>
      </c>
      <c r="L188" s="88">
        <f t="shared" si="11"/>
        <v>0.3529782435950386</v>
      </c>
      <c r="M188" s="90">
        <f t="shared" si="9"/>
        <v>205792.77505683189</v>
      </c>
      <c r="N188" s="72">
        <f>N189+N190+N191</f>
        <v>107700</v>
      </c>
      <c r="O188" s="76">
        <f t="shared" si="10"/>
        <v>98092.775056831888</v>
      </c>
    </row>
    <row r="189" spans="1:15" x14ac:dyDescent="0.25">
      <c r="A189" s="38">
        <v>2</v>
      </c>
      <c r="B189" s="39">
        <v>2</v>
      </c>
      <c r="C189" s="39">
        <v>8</v>
      </c>
      <c r="D189" s="39">
        <v>5</v>
      </c>
      <c r="E189" s="39" t="s">
        <v>48</v>
      </c>
      <c r="F189" s="40" t="s">
        <v>181</v>
      </c>
      <c r="G189" s="19"/>
      <c r="H189" s="19">
        <f>VLOOKUP(F189,[1]PPNE4!F$23:N$531,9,FALSE)</f>
        <v>0</v>
      </c>
      <c r="I189" s="19"/>
      <c r="J189" s="19"/>
      <c r="K189" s="81">
        <f>SUBTOTAL(9,G189:I189)</f>
        <v>0</v>
      </c>
      <c r="L189" s="88">
        <f t="shared" si="11"/>
        <v>0</v>
      </c>
      <c r="M189" s="90">
        <f t="shared" si="9"/>
        <v>0</v>
      </c>
      <c r="N189" s="73">
        <v>0</v>
      </c>
      <c r="O189" s="76">
        <f t="shared" si="10"/>
        <v>0</v>
      </c>
    </row>
    <row r="190" spans="1:15" x14ac:dyDescent="0.25">
      <c r="A190" s="38">
        <v>2</v>
      </c>
      <c r="B190" s="39">
        <v>2</v>
      </c>
      <c r="C190" s="39">
        <v>8</v>
      </c>
      <c r="D190" s="39">
        <v>5</v>
      </c>
      <c r="E190" s="39" t="s">
        <v>63</v>
      </c>
      <c r="F190" s="40" t="s">
        <v>182</v>
      </c>
      <c r="G190" s="19"/>
      <c r="H190" s="19" t="e">
        <f>VLOOKUP(F190,[1]PPNE4!F$23:N$531,9,FALSE)</f>
        <v>#REF!</v>
      </c>
      <c r="I190" s="19"/>
      <c r="J190" s="19"/>
      <c r="K190" s="81" t="e">
        <f>SUBTOTAL(9,G190:I190)</f>
        <v>#REF!</v>
      </c>
      <c r="L190" s="88" t="str">
        <f t="shared" si="11"/>
        <v>0.00</v>
      </c>
      <c r="M190" s="90" t="e">
        <f t="shared" si="9"/>
        <v>#REF!</v>
      </c>
      <c r="N190" s="73">
        <v>0</v>
      </c>
      <c r="O190" s="76" t="e">
        <f t="shared" si="10"/>
        <v>#REF!</v>
      </c>
    </row>
    <row r="191" spans="1:15" x14ac:dyDescent="0.25">
      <c r="A191" s="38">
        <v>2</v>
      </c>
      <c r="B191" s="39">
        <v>2</v>
      </c>
      <c r="C191" s="39">
        <v>8</v>
      </c>
      <c r="D191" s="39">
        <v>5</v>
      </c>
      <c r="E191" s="39" t="s">
        <v>65</v>
      </c>
      <c r="F191" s="40" t="s">
        <v>183</v>
      </c>
      <c r="G191" s="19"/>
      <c r="H191" s="19">
        <f>VLOOKUP(F191,[1]PPNE4!F$23:N$1531,9,FALSE)</f>
        <v>461000</v>
      </c>
      <c r="I191" s="19"/>
      <c r="J191" s="19"/>
      <c r="K191" s="81">
        <f>SUBTOTAL(9,G191:I191)</f>
        <v>461000</v>
      </c>
      <c r="L191" s="88">
        <f t="shared" si="11"/>
        <v>6.5892728843523582E-2</v>
      </c>
      <c r="M191" s="90">
        <f t="shared" si="9"/>
        <v>38416.666666666664</v>
      </c>
      <c r="N191" s="73">
        <v>107700</v>
      </c>
      <c r="O191" s="76">
        <f t="shared" si="10"/>
        <v>-69283.333333333343</v>
      </c>
    </row>
    <row r="192" spans="1:15" x14ac:dyDescent="0.25">
      <c r="A192" s="35">
        <v>2</v>
      </c>
      <c r="B192" s="36">
        <v>2</v>
      </c>
      <c r="C192" s="36">
        <v>8</v>
      </c>
      <c r="D192" s="36">
        <v>6</v>
      </c>
      <c r="E192" s="36"/>
      <c r="F192" s="47" t="s">
        <v>184</v>
      </c>
      <c r="G192" s="18">
        <v>0</v>
      </c>
      <c r="H192" s="18">
        <v>0</v>
      </c>
      <c r="I192" s="18">
        <v>0</v>
      </c>
      <c r="J192" s="18">
        <f>SUM(J193:J196)</f>
        <v>0</v>
      </c>
      <c r="K192" s="80">
        <v>0</v>
      </c>
      <c r="L192" s="88">
        <f t="shared" si="11"/>
        <v>0</v>
      </c>
      <c r="M192" s="90">
        <f t="shared" si="9"/>
        <v>0</v>
      </c>
      <c r="N192" s="72">
        <f>N193+N194+N195+N196</f>
        <v>0</v>
      </c>
      <c r="O192" s="76">
        <f t="shared" si="10"/>
        <v>0</v>
      </c>
    </row>
    <row r="193" spans="1:15" x14ac:dyDescent="0.25">
      <c r="A193" s="38">
        <v>2</v>
      </c>
      <c r="B193" s="39">
        <v>2</v>
      </c>
      <c r="C193" s="39">
        <v>8</v>
      </c>
      <c r="D193" s="39">
        <v>6</v>
      </c>
      <c r="E193" s="39" t="s">
        <v>48</v>
      </c>
      <c r="F193" s="40" t="s">
        <v>185</v>
      </c>
      <c r="G193" s="19"/>
      <c r="H193" s="19">
        <f>VLOOKUP(F193,[1]PPNE4!F$23:N$531,9,FALSE)</f>
        <v>0</v>
      </c>
      <c r="I193" s="19"/>
      <c r="J193" s="19"/>
      <c r="K193" s="81">
        <f>SUBTOTAL(9,G193:I193)</f>
        <v>0</v>
      </c>
      <c r="L193" s="88">
        <f t="shared" si="11"/>
        <v>0</v>
      </c>
      <c r="M193" s="90">
        <f t="shared" si="9"/>
        <v>0</v>
      </c>
      <c r="N193" s="73">
        <v>0</v>
      </c>
      <c r="O193" s="76">
        <f t="shared" si="10"/>
        <v>0</v>
      </c>
    </row>
    <row r="194" spans="1:15" x14ac:dyDescent="0.25">
      <c r="A194" s="38">
        <v>2</v>
      </c>
      <c r="B194" s="39">
        <v>2</v>
      </c>
      <c r="C194" s="39">
        <v>8</v>
      </c>
      <c r="D194" s="39">
        <v>6</v>
      </c>
      <c r="E194" s="39" t="s">
        <v>63</v>
      </c>
      <c r="F194" s="40" t="s">
        <v>186</v>
      </c>
      <c r="G194" s="19"/>
      <c r="H194" s="19">
        <f>VLOOKUP(F194,[1]PPNE4!F$23:N$531,9,FALSE)</f>
        <v>0</v>
      </c>
      <c r="I194" s="19"/>
      <c r="J194" s="19"/>
      <c r="K194" s="81">
        <f>SUBTOTAL(9,G194:I194)</f>
        <v>0</v>
      </c>
      <c r="L194" s="88">
        <f t="shared" si="11"/>
        <v>0</v>
      </c>
      <c r="M194" s="90">
        <f t="shared" si="9"/>
        <v>0</v>
      </c>
      <c r="N194" s="73">
        <v>0</v>
      </c>
      <c r="O194" s="76">
        <f t="shared" si="10"/>
        <v>0</v>
      </c>
    </row>
    <row r="195" spans="1:15" x14ac:dyDescent="0.25">
      <c r="A195" s="38">
        <v>2</v>
      </c>
      <c r="B195" s="39">
        <v>2</v>
      </c>
      <c r="C195" s="39">
        <v>8</v>
      </c>
      <c r="D195" s="39">
        <v>6</v>
      </c>
      <c r="E195" s="39" t="s">
        <v>65</v>
      </c>
      <c r="F195" s="40" t="s">
        <v>187</v>
      </c>
      <c r="G195" s="19"/>
      <c r="H195" s="19">
        <f>VLOOKUP(F195,[1]PPNE4!F$23:N$531,9,FALSE)</f>
        <v>0</v>
      </c>
      <c r="I195" s="19"/>
      <c r="J195" s="19"/>
      <c r="K195" s="81">
        <f>SUBTOTAL(9,G195:I195)</f>
        <v>0</v>
      </c>
      <c r="L195" s="88">
        <f t="shared" si="11"/>
        <v>0</v>
      </c>
      <c r="M195" s="90">
        <f t="shared" si="9"/>
        <v>0</v>
      </c>
      <c r="N195" s="73">
        <v>0</v>
      </c>
      <c r="O195" s="76">
        <f t="shared" si="10"/>
        <v>0</v>
      </c>
    </row>
    <row r="196" spans="1:15" x14ac:dyDescent="0.25">
      <c r="A196" s="38">
        <v>2</v>
      </c>
      <c r="B196" s="39">
        <v>2</v>
      </c>
      <c r="C196" s="39">
        <v>8</v>
      </c>
      <c r="D196" s="39">
        <v>6</v>
      </c>
      <c r="E196" s="39" t="s">
        <v>67</v>
      </c>
      <c r="F196" s="40" t="s">
        <v>188</v>
      </c>
      <c r="G196" s="19"/>
      <c r="H196" s="19">
        <f>VLOOKUP(F196,[1]PPNE4!F$23:N$531,9,FALSE)</f>
        <v>0</v>
      </c>
      <c r="I196" s="19"/>
      <c r="J196" s="19"/>
      <c r="K196" s="81">
        <f>SUBTOTAL(9,G196:I196)</f>
        <v>0</v>
      </c>
      <c r="L196" s="88">
        <f t="shared" si="11"/>
        <v>0</v>
      </c>
      <c r="M196" s="90">
        <f t="shared" si="9"/>
        <v>0</v>
      </c>
      <c r="N196" s="73">
        <v>0</v>
      </c>
      <c r="O196" s="76">
        <f t="shared" si="10"/>
        <v>0</v>
      </c>
    </row>
    <row r="197" spans="1:15" x14ac:dyDescent="0.25">
      <c r="A197" s="35">
        <v>2</v>
      </c>
      <c r="B197" s="36">
        <v>2</v>
      </c>
      <c r="C197" s="36">
        <v>8</v>
      </c>
      <c r="D197" s="36">
        <v>7</v>
      </c>
      <c r="E197" s="36"/>
      <c r="F197" s="47" t="s">
        <v>189</v>
      </c>
      <c r="G197" s="18">
        <v>0</v>
      </c>
      <c r="H197" s="18">
        <v>10136714.16</v>
      </c>
      <c r="I197" s="18">
        <v>0</v>
      </c>
      <c r="J197" s="18">
        <f>SUM(J198:J203)</f>
        <v>0</v>
      </c>
      <c r="K197" s="80">
        <v>10136714.16</v>
      </c>
      <c r="L197" s="88">
        <f t="shared" si="11"/>
        <v>1.4488845065275182</v>
      </c>
      <c r="M197" s="90">
        <f t="shared" si="9"/>
        <v>844726.18</v>
      </c>
      <c r="N197" s="72">
        <f>N198+N199+N200+N201+N202+N203</f>
        <v>491884.72</v>
      </c>
      <c r="O197" s="76">
        <f t="shared" si="10"/>
        <v>352841.46000000008</v>
      </c>
    </row>
    <row r="198" spans="1:15" x14ac:dyDescent="0.25">
      <c r="A198" s="38">
        <v>2</v>
      </c>
      <c r="B198" s="39">
        <v>2</v>
      </c>
      <c r="C198" s="39">
        <v>8</v>
      </c>
      <c r="D198" s="39">
        <v>7</v>
      </c>
      <c r="E198" s="39" t="s">
        <v>48</v>
      </c>
      <c r="F198" s="55" t="s">
        <v>190</v>
      </c>
      <c r="G198" s="19"/>
      <c r="H198" s="19">
        <f>VLOOKUP(F198,[1]PPNE4!F$23:N$531,9,FALSE)</f>
        <v>0</v>
      </c>
      <c r="I198" s="19"/>
      <c r="J198" s="19"/>
      <c r="K198" s="81">
        <f t="shared" ref="K198:K203" si="14">SUBTOTAL(9,G198:I198)</f>
        <v>0</v>
      </c>
      <c r="L198" s="102">
        <f t="shared" si="11"/>
        <v>0</v>
      </c>
      <c r="M198" s="103">
        <f t="shared" si="9"/>
        <v>0</v>
      </c>
      <c r="N198" s="106">
        <v>0</v>
      </c>
      <c r="O198" s="105">
        <f t="shared" si="10"/>
        <v>0</v>
      </c>
    </row>
    <row r="199" spans="1:15" x14ac:dyDescent="0.25">
      <c r="A199" s="38">
        <v>2</v>
      </c>
      <c r="B199" s="39">
        <v>2</v>
      </c>
      <c r="C199" s="39">
        <v>8</v>
      </c>
      <c r="D199" s="39">
        <v>7</v>
      </c>
      <c r="E199" s="39" t="s">
        <v>63</v>
      </c>
      <c r="F199" s="55" t="s">
        <v>191</v>
      </c>
      <c r="G199" s="19"/>
      <c r="H199" s="19">
        <f>VLOOKUP(F199,[1]PPNE4!F$23:N$1531,9,FALSE)</f>
        <v>191104.1</v>
      </c>
      <c r="I199" s="19"/>
      <c r="J199" s="19"/>
      <c r="K199" s="81">
        <f t="shared" si="14"/>
        <v>191104.1</v>
      </c>
      <c r="L199" s="88">
        <f t="shared" si="11"/>
        <v>2.7315337618623894E-2</v>
      </c>
      <c r="M199" s="90">
        <f t="shared" si="9"/>
        <v>15925.341666666667</v>
      </c>
      <c r="N199" s="73">
        <v>11440.67</v>
      </c>
      <c r="O199" s="76">
        <f t="shared" si="10"/>
        <v>4484.6716666666671</v>
      </c>
    </row>
    <row r="200" spans="1:15" x14ac:dyDescent="0.25">
      <c r="A200" s="38">
        <v>2</v>
      </c>
      <c r="B200" s="39">
        <v>2</v>
      </c>
      <c r="C200" s="39">
        <v>8</v>
      </c>
      <c r="D200" s="39">
        <v>7</v>
      </c>
      <c r="E200" s="39" t="s">
        <v>65</v>
      </c>
      <c r="F200" s="55" t="s">
        <v>192</v>
      </c>
      <c r="G200" s="19"/>
      <c r="H200" s="19">
        <f>VLOOKUP(F200,[1]PPNE4!F$23:N$531,9,FALSE)</f>
        <v>0</v>
      </c>
      <c r="I200" s="19"/>
      <c r="J200" s="19"/>
      <c r="K200" s="81">
        <f t="shared" si="14"/>
        <v>0</v>
      </c>
      <c r="L200" s="88">
        <f t="shared" si="11"/>
        <v>0</v>
      </c>
      <c r="M200" s="90">
        <f t="shared" si="9"/>
        <v>0</v>
      </c>
      <c r="N200" s="73">
        <v>0</v>
      </c>
      <c r="O200" s="76">
        <f t="shared" si="10"/>
        <v>0</v>
      </c>
    </row>
    <row r="201" spans="1:15" x14ac:dyDescent="0.25">
      <c r="A201" s="38">
        <v>2</v>
      </c>
      <c r="B201" s="39">
        <v>2</v>
      </c>
      <c r="C201" s="39">
        <v>8</v>
      </c>
      <c r="D201" s="39">
        <v>7</v>
      </c>
      <c r="E201" s="39" t="s">
        <v>67</v>
      </c>
      <c r="F201" s="55" t="s">
        <v>193</v>
      </c>
      <c r="G201" s="19"/>
      <c r="H201" s="19">
        <f>VLOOKUP(F201,[1]PPNE4!F$23:N$1531,9,FALSE)</f>
        <v>685447.71</v>
      </c>
      <c r="I201" s="19"/>
      <c r="J201" s="19"/>
      <c r="K201" s="81">
        <f t="shared" si="14"/>
        <v>685447.71</v>
      </c>
      <c r="L201" s="88">
        <f t="shared" si="11"/>
        <v>9.7974013213544861E-2</v>
      </c>
      <c r="M201" s="90">
        <f t="shared" si="9"/>
        <v>57120.642499999994</v>
      </c>
      <c r="N201" s="73">
        <v>108000</v>
      </c>
      <c r="O201" s="76">
        <f t="shared" si="10"/>
        <v>-50879.357500000006</v>
      </c>
    </row>
    <row r="202" spans="1:15" ht="22.5" customHeight="1" x14ac:dyDescent="0.25">
      <c r="A202" s="38">
        <v>2</v>
      </c>
      <c r="B202" s="39">
        <v>2</v>
      </c>
      <c r="C202" s="39">
        <v>8</v>
      </c>
      <c r="D202" s="39">
        <v>7</v>
      </c>
      <c r="E202" s="39" t="s">
        <v>69</v>
      </c>
      <c r="F202" s="55" t="s">
        <v>194</v>
      </c>
      <c r="G202" s="19"/>
      <c r="H202" s="19">
        <f>VLOOKUP(F202,[1]PPNE4!F$23:N$531,9,FALSE)</f>
        <v>0</v>
      </c>
      <c r="I202" s="19"/>
      <c r="J202" s="19"/>
      <c r="K202" s="81">
        <f t="shared" si="14"/>
        <v>0</v>
      </c>
      <c r="L202" s="88">
        <f t="shared" si="11"/>
        <v>0</v>
      </c>
      <c r="M202" s="90">
        <f t="shared" si="9"/>
        <v>0</v>
      </c>
      <c r="N202" s="73">
        <v>0</v>
      </c>
      <c r="O202" s="76">
        <f t="shared" si="10"/>
        <v>0</v>
      </c>
    </row>
    <row r="203" spans="1:15" ht="22.5" customHeight="1" x14ac:dyDescent="0.25">
      <c r="A203" s="38">
        <v>2</v>
      </c>
      <c r="B203" s="39">
        <v>2</v>
      </c>
      <c r="C203" s="39">
        <v>8</v>
      </c>
      <c r="D203" s="39">
        <v>7</v>
      </c>
      <c r="E203" s="39" t="s">
        <v>70</v>
      </c>
      <c r="F203" s="55" t="s">
        <v>195</v>
      </c>
      <c r="G203" s="19"/>
      <c r="H203" s="19">
        <f>VLOOKUP(F203,[1]PPNE4!F$23:N$1531,9,FALSE)</f>
        <v>9260162.3499999996</v>
      </c>
      <c r="I203" s="19"/>
      <c r="J203" s="19"/>
      <c r="K203" s="81">
        <f t="shared" si="14"/>
        <v>9260162.3499999996</v>
      </c>
      <c r="L203" s="88">
        <f t="shared" si="11"/>
        <v>1.3235951556953494</v>
      </c>
      <c r="M203" s="90">
        <f t="shared" si="9"/>
        <v>771680.1958333333</v>
      </c>
      <c r="N203" s="73">
        <v>372444.05</v>
      </c>
      <c r="O203" s="76">
        <f t="shared" si="10"/>
        <v>399236.14583333331</v>
      </c>
    </row>
    <row r="204" spans="1:15" x14ac:dyDescent="0.25">
      <c r="A204" s="35">
        <v>2</v>
      </c>
      <c r="B204" s="36">
        <v>2</v>
      </c>
      <c r="C204" s="36">
        <v>8</v>
      </c>
      <c r="D204" s="36">
        <v>8</v>
      </c>
      <c r="E204" s="36"/>
      <c r="F204" s="47" t="s">
        <v>196</v>
      </c>
      <c r="G204" s="18">
        <v>0</v>
      </c>
      <c r="H204" s="18">
        <v>9934534.959999999</v>
      </c>
      <c r="I204" s="18">
        <v>0</v>
      </c>
      <c r="J204" s="18">
        <f>SUM(J205:J207)</f>
        <v>0</v>
      </c>
      <c r="K204" s="80">
        <v>9934534.959999999</v>
      </c>
      <c r="L204" s="88">
        <f t="shared" si="11"/>
        <v>1.4199861568455212</v>
      </c>
      <c r="M204" s="90">
        <f t="shared" si="9"/>
        <v>827877.91333333321</v>
      </c>
      <c r="N204" s="72">
        <f>N205+N206+N207</f>
        <v>637765.66</v>
      </c>
      <c r="O204" s="76">
        <f t="shared" si="10"/>
        <v>190112.25333333318</v>
      </c>
    </row>
    <row r="205" spans="1:15" x14ac:dyDescent="0.25">
      <c r="A205" s="38">
        <v>2</v>
      </c>
      <c r="B205" s="39">
        <v>2</v>
      </c>
      <c r="C205" s="39">
        <v>8</v>
      </c>
      <c r="D205" s="39">
        <v>8</v>
      </c>
      <c r="E205" s="39" t="s">
        <v>48</v>
      </c>
      <c r="F205" s="55" t="s">
        <v>32</v>
      </c>
      <c r="G205" s="19"/>
      <c r="H205" s="19">
        <f>VLOOKUP(F205,[1]PPNE4!F$23:N$1531,9,FALSE)</f>
        <v>9932272.0999999996</v>
      </c>
      <c r="I205" s="19"/>
      <c r="J205" s="19"/>
      <c r="K205" s="81">
        <f>SUBTOTAL(9,G205:I205)</f>
        <v>9932272.0999999996</v>
      </c>
      <c r="L205" s="88">
        <f t="shared" si="11"/>
        <v>1.4196627164542179</v>
      </c>
      <c r="M205" s="90">
        <f t="shared" si="9"/>
        <v>827689.34166666667</v>
      </c>
      <c r="N205" s="73">
        <v>637765.66</v>
      </c>
      <c r="O205" s="76">
        <f t="shared" si="10"/>
        <v>189923.68166666664</v>
      </c>
    </row>
    <row r="206" spans="1:15" x14ac:dyDescent="0.25">
      <c r="A206" s="38">
        <v>2</v>
      </c>
      <c r="B206" s="39">
        <v>2</v>
      </c>
      <c r="C206" s="39">
        <v>8</v>
      </c>
      <c r="D206" s="39">
        <v>8</v>
      </c>
      <c r="E206" s="39" t="s">
        <v>63</v>
      </c>
      <c r="F206" s="55" t="s">
        <v>33</v>
      </c>
      <c r="G206" s="19"/>
      <c r="H206" s="19">
        <f>VLOOKUP(F206,[1]PPNE4!F$23:N$1531,9,FALSE)</f>
        <v>2262.86</v>
      </c>
      <c r="I206" s="19"/>
      <c r="J206" s="19"/>
      <c r="K206" s="81">
        <f>SUBTOTAL(9,G206:I206)</f>
        <v>2262.86</v>
      </c>
      <c r="L206" s="88">
        <f t="shared" si="11"/>
        <v>3.2344039130337477E-4</v>
      </c>
      <c r="M206" s="90">
        <f t="shared" si="9"/>
        <v>188.57166666666669</v>
      </c>
      <c r="N206" s="73">
        <v>0</v>
      </c>
      <c r="O206" s="76">
        <f t="shared" si="10"/>
        <v>188.57166666666669</v>
      </c>
    </row>
    <row r="207" spans="1:15" x14ac:dyDescent="0.25">
      <c r="A207" s="38">
        <v>2</v>
      </c>
      <c r="B207" s="39">
        <v>2</v>
      </c>
      <c r="C207" s="39">
        <v>8</v>
      </c>
      <c r="D207" s="39">
        <v>8</v>
      </c>
      <c r="E207" s="39" t="s">
        <v>65</v>
      </c>
      <c r="F207" s="55" t="s">
        <v>197</v>
      </c>
      <c r="G207" s="19"/>
      <c r="H207" s="19">
        <f>VLOOKUP(F207,[1]PPNE4!F$23:N$531,9,FALSE)</f>
        <v>0</v>
      </c>
      <c r="I207" s="19"/>
      <c r="J207" s="19"/>
      <c r="K207" s="81">
        <f>SUBTOTAL(9,G207:I207)</f>
        <v>0</v>
      </c>
      <c r="L207" s="88">
        <f t="shared" si="11"/>
        <v>0</v>
      </c>
      <c r="M207" s="90">
        <f t="shared" ref="M207:M270" si="15">K207/12</f>
        <v>0</v>
      </c>
      <c r="N207" s="73">
        <v>0</v>
      </c>
      <c r="O207" s="76">
        <f t="shared" ref="O207:O270" si="16">M207-N207</f>
        <v>0</v>
      </c>
    </row>
    <row r="208" spans="1:15" x14ac:dyDescent="0.25">
      <c r="A208" s="35">
        <v>2</v>
      </c>
      <c r="B208" s="36">
        <v>2</v>
      </c>
      <c r="C208" s="36">
        <v>8</v>
      </c>
      <c r="D208" s="36">
        <v>9</v>
      </c>
      <c r="E208" s="36"/>
      <c r="F208" s="47" t="s">
        <v>198</v>
      </c>
      <c r="G208" s="18">
        <v>0</v>
      </c>
      <c r="H208" s="18">
        <v>0</v>
      </c>
      <c r="I208" s="18">
        <v>0</v>
      </c>
      <c r="J208" s="18">
        <f>SUM(J209:J213)</f>
        <v>0</v>
      </c>
      <c r="K208" s="80">
        <v>0</v>
      </c>
      <c r="L208" s="88">
        <f t="shared" ref="L208:L271" si="17">IFERROR(K208/$K$14*100,"0.00")</f>
        <v>0</v>
      </c>
      <c r="M208" s="90">
        <f t="shared" si="15"/>
        <v>0</v>
      </c>
      <c r="N208" s="72">
        <f>N209+N210+N211+N212+N213</f>
        <v>0</v>
      </c>
      <c r="O208" s="76">
        <f t="shared" si="16"/>
        <v>0</v>
      </c>
    </row>
    <row r="209" spans="1:15" ht="22.5" customHeight="1" x14ac:dyDescent="0.25">
      <c r="A209" s="39">
        <v>2</v>
      </c>
      <c r="B209" s="39">
        <v>2</v>
      </c>
      <c r="C209" s="39">
        <v>8</v>
      </c>
      <c r="D209" s="39">
        <v>9</v>
      </c>
      <c r="E209" s="39" t="s">
        <v>48</v>
      </c>
      <c r="F209" s="55" t="s">
        <v>199</v>
      </c>
      <c r="G209" s="19"/>
      <c r="H209" s="19">
        <f>VLOOKUP(F209,[1]PPNE4!F$23:N$531,9,FALSE)</f>
        <v>0</v>
      </c>
      <c r="I209" s="19"/>
      <c r="J209" s="19"/>
      <c r="K209" s="81">
        <f>SUBTOTAL(9,G209:I209)</f>
        <v>0</v>
      </c>
      <c r="L209" s="88">
        <f t="shared" si="17"/>
        <v>0</v>
      </c>
      <c r="M209" s="90">
        <f t="shared" si="15"/>
        <v>0</v>
      </c>
      <c r="N209" s="73">
        <v>0</v>
      </c>
      <c r="O209" s="76">
        <f t="shared" si="16"/>
        <v>0</v>
      </c>
    </row>
    <row r="210" spans="1:15" x14ac:dyDescent="0.25">
      <c r="A210" s="39">
        <v>2</v>
      </c>
      <c r="B210" s="39">
        <v>2</v>
      </c>
      <c r="C210" s="39">
        <v>8</v>
      </c>
      <c r="D210" s="39">
        <v>9</v>
      </c>
      <c r="E210" s="39" t="s">
        <v>63</v>
      </c>
      <c r="F210" s="55" t="s">
        <v>200</v>
      </c>
      <c r="G210" s="19"/>
      <c r="H210" s="19">
        <f>VLOOKUP(F210,[1]PPNE4!F$23:N$531,9,FALSE)</f>
        <v>0</v>
      </c>
      <c r="I210" s="19"/>
      <c r="J210" s="19"/>
      <c r="K210" s="81">
        <f>SUBTOTAL(9,G210:I210)</f>
        <v>0</v>
      </c>
      <c r="L210" s="88">
        <f t="shared" si="17"/>
        <v>0</v>
      </c>
      <c r="M210" s="90">
        <f t="shared" si="15"/>
        <v>0</v>
      </c>
      <c r="N210" s="73">
        <v>0</v>
      </c>
      <c r="O210" s="76">
        <f t="shared" si="16"/>
        <v>0</v>
      </c>
    </row>
    <row r="211" spans="1:15" ht="22.5" customHeight="1" x14ac:dyDescent="0.25">
      <c r="A211" s="39">
        <v>2</v>
      </c>
      <c r="B211" s="39">
        <v>2</v>
      </c>
      <c r="C211" s="39">
        <v>8</v>
      </c>
      <c r="D211" s="39">
        <v>9</v>
      </c>
      <c r="E211" s="39" t="s">
        <v>65</v>
      </c>
      <c r="F211" s="55" t="s">
        <v>201</v>
      </c>
      <c r="G211" s="19"/>
      <c r="H211" s="19">
        <f>VLOOKUP(F211,[1]PPNE4!F$23:N$531,9,FALSE)</f>
        <v>0</v>
      </c>
      <c r="I211" s="19"/>
      <c r="J211" s="19"/>
      <c r="K211" s="81">
        <f>SUBTOTAL(9,G211:I211)</f>
        <v>0</v>
      </c>
      <c r="L211" s="88">
        <f t="shared" si="17"/>
        <v>0</v>
      </c>
      <c r="M211" s="90">
        <f t="shared" si="15"/>
        <v>0</v>
      </c>
      <c r="N211" s="73">
        <v>0</v>
      </c>
      <c r="O211" s="76">
        <f t="shared" si="16"/>
        <v>0</v>
      </c>
    </row>
    <row r="212" spans="1:15" ht="22.5" customHeight="1" x14ac:dyDescent="0.25">
      <c r="A212" s="39">
        <v>2</v>
      </c>
      <c r="B212" s="39">
        <v>2</v>
      </c>
      <c r="C212" s="39">
        <v>8</v>
      </c>
      <c r="D212" s="39">
        <v>9</v>
      </c>
      <c r="E212" s="39" t="s">
        <v>67</v>
      </c>
      <c r="F212" s="55" t="s">
        <v>202</v>
      </c>
      <c r="G212" s="19"/>
      <c r="H212" s="19">
        <f>VLOOKUP(F212,[1]PPNE4!F$23:N$531,9,FALSE)</f>
        <v>0</v>
      </c>
      <c r="I212" s="19"/>
      <c r="J212" s="19"/>
      <c r="K212" s="81">
        <f>SUBTOTAL(9,G212:I212)</f>
        <v>0</v>
      </c>
      <c r="L212" s="88">
        <f t="shared" si="17"/>
        <v>0</v>
      </c>
      <c r="M212" s="90">
        <f t="shared" si="15"/>
        <v>0</v>
      </c>
      <c r="N212" s="73">
        <v>0</v>
      </c>
      <c r="O212" s="76">
        <f t="shared" si="16"/>
        <v>0</v>
      </c>
    </row>
    <row r="213" spans="1:15" ht="22.5" customHeight="1" x14ac:dyDescent="0.25">
      <c r="A213" s="38">
        <v>2</v>
      </c>
      <c r="B213" s="39">
        <v>2</v>
      </c>
      <c r="C213" s="39">
        <v>8</v>
      </c>
      <c r="D213" s="39">
        <v>9</v>
      </c>
      <c r="E213" s="39" t="s">
        <v>69</v>
      </c>
      <c r="F213" s="55" t="s">
        <v>203</v>
      </c>
      <c r="G213" s="19"/>
      <c r="H213" s="19">
        <f>VLOOKUP(F213,[1]PPNE4!F$23:N$531,9,FALSE)</f>
        <v>0</v>
      </c>
      <c r="I213" s="19"/>
      <c r="J213" s="19"/>
      <c r="K213" s="81">
        <f>SUBTOTAL(9,G213:I213)</f>
        <v>0</v>
      </c>
      <c r="L213" s="88">
        <f t="shared" si="17"/>
        <v>0</v>
      </c>
      <c r="M213" s="90">
        <f t="shared" si="15"/>
        <v>0</v>
      </c>
      <c r="N213" s="73">
        <v>0</v>
      </c>
      <c r="O213" s="76">
        <f t="shared" si="16"/>
        <v>0</v>
      </c>
    </row>
    <row r="214" spans="1:15" x14ac:dyDescent="0.25">
      <c r="A214" s="16">
        <v>2</v>
      </c>
      <c r="B214" s="16">
        <v>3</v>
      </c>
      <c r="C214" s="16"/>
      <c r="D214" s="16"/>
      <c r="E214" s="16"/>
      <c r="F214" s="16" t="s">
        <v>34</v>
      </c>
      <c r="G214" s="16">
        <v>0</v>
      </c>
      <c r="H214" s="16">
        <v>297804488.56806695</v>
      </c>
      <c r="I214" s="16">
        <v>0</v>
      </c>
      <c r="J214" s="16"/>
      <c r="K214" s="78">
        <v>297804488.56806695</v>
      </c>
      <c r="L214" s="87">
        <f t="shared" si="17"/>
        <v>42.566486797396642</v>
      </c>
      <c r="M214" s="87">
        <f t="shared" si="15"/>
        <v>24817040.714005578</v>
      </c>
      <c r="N214" s="87">
        <f>N215+N227+N236+N249+N254+N265+N293+N314</f>
        <v>7927086.8200000003</v>
      </c>
      <c r="O214" s="75">
        <f t="shared" si="16"/>
        <v>16889953.894005578</v>
      </c>
    </row>
    <row r="215" spans="1:15" x14ac:dyDescent="0.25">
      <c r="A215" s="32">
        <v>2</v>
      </c>
      <c r="B215" s="33">
        <v>3</v>
      </c>
      <c r="C215" s="33">
        <v>1</v>
      </c>
      <c r="D215" s="33"/>
      <c r="E215" s="33"/>
      <c r="F215" s="34" t="s">
        <v>204</v>
      </c>
      <c r="G215" s="17">
        <v>0</v>
      </c>
      <c r="H215" s="17">
        <v>23523439.084766544</v>
      </c>
      <c r="I215" s="17">
        <v>0</v>
      </c>
      <c r="J215" s="17">
        <f>+J216+J219+J221+J225</f>
        <v>0</v>
      </c>
      <c r="K215" s="79">
        <v>23523439.084766544</v>
      </c>
      <c r="L215" s="88">
        <f t="shared" si="17"/>
        <v>3.3623071433398399</v>
      </c>
      <c r="M215" s="90">
        <f t="shared" si="15"/>
        <v>1960286.590397212</v>
      </c>
      <c r="N215" s="72">
        <f>N216+N219+N221</f>
        <v>234533.84</v>
      </c>
      <c r="O215" s="76">
        <f t="shared" si="16"/>
        <v>1725752.7503972119</v>
      </c>
    </row>
    <row r="216" spans="1:15" x14ac:dyDescent="0.25">
      <c r="A216" s="35">
        <v>2</v>
      </c>
      <c r="B216" s="36">
        <v>3</v>
      </c>
      <c r="C216" s="36">
        <v>1</v>
      </c>
      <c r="D216" s="36">
        <v>1</v>
      </c>
      <c r="E216" s="36"/>
      <c r="F216" s="47" t="s">
        <v>205</v>
      </c>
      <c r="G216" s="18">
        <v>0</v>
      </c>
      <c r="H216" s="18">
        <v>23490104.794766545</v>
      </c>
      <c r="I216" s="18">
        <v>0</v>
      </c>
      <c r="J216" s="18">
        <f>SUM(J217:J217)</f>
        <v>0</v>
      </c>
      <c r="K216" s="80">
        <v>23490104.794766545</v>
      </c>
      <c r="L216" s="88">
        <f t="shared" si="17"/>
        <v>3.3575425287364533</v>
      </c>
      <c r="M216" s="90">
        <f t="shared" si="15"/>
        <v>1957508.732897212</v>
      </c>
      <c r="N216" s="72">
        <f>N217</f>
        <v>232033.84</v>
      </c>
      <c r="O216" s="76">
        <f t="shared" si="16"/>
        <v>1725474.8928972119</v>
      </c>
    </row>
    <row r="217" spans="1:15" x14ac:dyDescent="0.25">
      <c r="A217" s="48">
        <v>2</v>
      </c>
      <c r="B217" s="39">
        <v>3</v>
      </c>
      <c r="C217" s="39">
        <v>1</v>
      </c>
      <c r="D217" s="39">
        <v>1</v>
      </c>
      <c r="E217" s="39" t="s">
        <v>48</v>
      </c>
      <c r="F217" s="40" t="s">
        <v>205</v>
      </c>
      <c r="G217" s="19"/>
      <c r="H217" s="19" t="e">
        <f>VLOOKUP(F217,[1]PPNE4!F$23:N$1531,9,FALSE)</f>
        <v>#REF!</v>
      </c>
      <c r="I217" s="19"/>
      <c r="J217" s="19"/>
      <c r="K217" s="81">
        <v>23490104.789999999</v>
      </c>
      <c r="L217" s="88">
        <f t="shared" si="17"/>
        <v>3.3575425280551503</v>
      </c>
      <c r="M217" s="90">
        <f t="shared" si="15"/>
        <v>1957508.7324999999</v>
      </c>
      <c r="N217" s="73">
        <v>232033.84</v>
      </c>
      <c r="O217" s="76">
        <f t="shared" si="16"/>
        <v>1725474.8924999998</v>
      </c>
    </row>
    <row r="218" spans="1:15" x14ac:dyDescent="0.25">
      <c r="A218" s="48">
        <v>2</v>
      </c>
      <c r="B218" s="39">
        <v>3</v>
      </c>
      <c r="C218" s="39">
        <v>1</v>
      </c>
      <c r="D218" s="39">
        <v>1</v>
      </c>
      <c r="E218" s="39" t="s">
        <v>63</v>
      </c>
      <c r="F218" s="40" t="s">
        <v>206</v>
      </c>
      <c r="G218" s="22"/>
      <c r="H218" s="19">
        <f>VLOOKUP(F218,[1]PPNE4!F$23:N$531,9,FALSE)</f>
        <v>0</v>
      </c>
      <c r="I218" s="19"/>
      <c r="J218" s="19"/>
      <c r="K218" s="81">
        <f>SUBTOTAL(9,G218:I218)</f>
        <v>0</v>
      </c>
      <c r="L218" s="88">
        <f t="shared" si="17"/>
        <v>0</v>
      </c>
      <c r="M218" s="90">
        <f t="shared" si="15"/>
        <v>0</v>
      </c>
      <c r="N218" s="73">
        <v>0</v>
      </c>
      <c r="O218" s="76">
        <f t="shared" si="16"/>
        <v>0</v>
      </c>
    </row>
    <row r="219" spans="1:15" x14ac:dyDescent="0.25">
      <c r="A219" s="35">
        <v>2</v>
      </c>
      <c r="B219" s="36">
        <v>3</v>
      </c>
      <c r="C219" s="36">
        <v>1</v>
      </c>
      <c r="D219" s="36">
        <v>2</v>
      </c>
      <c r="E219" s="36"/>
      <c r="F219" s="47" t="s">
        <v>207</v>
      </c>
      <c r="G219" s="20">
        <f>+G220</f>
        <v>0</v>
      </c>
      <c r="H219" s="20">
        <f>+H220</f>
        <v>0</v>
      </c>
      <c r="I219" s="20">
        <f>+I220</f>
        <v>0</v>
      </c>
      <c r="J219" s="20">
        <f>+J220</f>
        <v>0</v>
      </c>
      <c r="K219" s="83">
        <f>+K220</f>
        <v>0</v>
      </c>
      <c r="L219" s="88">
        <f t="shared" si="17"/>
        <v>0</v>
      </c>
      <c r="M219" s="90">
        <f t="shared" si="15"/>
        <v>0</v>
      </c>
      <c r="N219" s="72">
        <f>N220</f>
        <v>0</v>
      </c>
      <c r="O219" s="76">
        <f t="shared" si="16"/>
        <v>0</v>
      </c>
    </row>
    <row r="220" spans="1:15" x14ac:dyDescent="0.25">
      <c r="A220" s="48">
        <v>2</v>
      </c>
      <c r="B220" s="39">
        <v>3</v>
      </c>
      <c r="C220" s="39">
        <v>1</v>
      </c>
      <c r="D220" s="39">
        <v>2</v>
      </c>
      <c r="E220" s="39" t="s">
        <v>48</v>
      </c>
      <c r="F220" s="40" t="s">
        <v>207</v>
      </c>
      <c r="G220" s="22"/>
      <c r="H220" s="19">
        <f>VLOOKUP(F220,[1]PPNE4!F$23:N$531,9,FALSE)</f>
        <v>0</v>
      </c>
      <c r="I220" s="19">
        <f>VLOOKUP(F220,'[2]D-PROY GASTOS '!$F$17:$N$247,9,FALSE)</f>
        <v>0</v>
      </c>
      <c r="J220" s="19"/>
      <c r="K220" s="81">
        <f>SUBTOTAL(9,G220:I220)</f>
        <v>0</v>
      </c>
      <c r="L220" s="88">
        <f t="shared" si="17"/>
        <v>0</v>
      </c>
      <c r="M220" s="90">
        <f t="shared" si="15"/>
        <v>0</v>
      </c>
      <c r="N220" s="73">
        <v>0</v>
      </c>
      <c r="O220" s="76">
        <f t="shared" si="16"/>
        <v>0</v>
      </c>
    </row>
    <row r="221" spans="1:15" x14ac:dyDescent="0.25">
      <c r="A221" s="35">
        <v>2</v>
      </c>
      <c r="B221" s="36">
        <v>3</v>
      </c>
      <c r="C221" s="36">
        <v>1</v>
      </c>
      <c r="D221" s="36">
        <v>3</v>
      </c>
      <c r="E221" s="36"/>
      <c r="F221" s="47" t="s">
        <v>208</v>
      </c>
      <c r="G221" s="18">
        <v>0</v>
      </c>
      <c r="H221" s="18">
        <v>33334.29</v>
      </c>
      <c r="I221" s="18">
        <v>0</v>
      </c>
      <c r="J221" s="18">
        <f>SUM(J222:J224)</f>
        <v>0</v>
      </c>
      <c r="K221" s="80">
        <v>33334.29</v>
      </c>
      <c r="L221" s="88">
        <f t="shared" si="17"/>
        <v>4.7646146033869406E-3</v>
      </c>
      <c r="M221" s="90">
        <f t="shared" si="15"/>
        <v>2777.8575000000001</v>
      </c>
      <c r="N221" s="72">
        <f>N222+N223+N224</f>
        <v>2500</v>
      </c>
      <c r="O221" s="76">
        <f t="shared" si="16"/>
        <v>277.85750000000007</v>
      </c>
    </row>
    <row r="222" spans="1:15" x14ac:dyDescent="0.25">
      <c r="A222" s="48">
        <v>2</v>
      </c>
      <c r="B222" s="39">
        <v>3</v>
      </c>
      <c r="C222" s="39">
        <v>1</v>
      </c>
      <c r="D222" s="39">
        <v>3</v>
      </c>
      <c r="E222" s="39" t="s">
        <v>48</v>
      </c>
      <c r="F222" s="40" t="s">
        <v>209</v>
      </c>
      <c r="G222" s="19"/>
      <c r="H222" s="19">
        <f>VLOOKUP(F222,[1]PPNE4!F$23:N$531,9,FALSE)</f>
        <v>33334.29</v>
      </c>
      <c r="I222" s="19">
        <f>VLOOKUP(F222,'[2]D-PROY GASTOS '!$F$17:$N$247,9,FALSE)</f>
        <v>0</v>
      </c>
      <c r="J222" s="19"/>
      <c r="K222" s="81">
        <f>SUBTOTAL(9,G222:I222)</f>
        <v>33334.29</v>
      </c>
      <c r="L222" s="88">
        <f t="shared" si="17"/>
        <v>4.7646146033869406E-3</v>
      </c>
      <c r="M222" s="90">
        <f t="shared" si="15"/>
        <v>2777.8575000000001</v>
      </c>
      <c r="N222" s="73">
        <v>0</v>
      </c>
      <c r="O222" s="76">
        <f t="shared" si="16"/>
        <v>2777.8575000000001</v>
      </c>
    </row>
    <row r="223" spans="1:15" x14ac:dyDescent="0.25">
      <c r="A223" s="48">
        <v>2</v>
      </c>
      <c r="B223" s="39">
        <v>3</v>
      </c>
      <c r="C223" s="39">
        <v>1</v>
      </c>
      <c r="D223" s="39">
        <v>3</v>
      </c>
      <c r="E223" s="39" t="s">
        <v>63</v>
      </c>
      <c r="F223" s="40" t="s">
        <v>210</v>
      </c>
      <c r="G223" s="19"/>
      <c r="H223" s="19">
        <f>VLOOKUP(F223,[1]PPNE4!F$23:N$531,9,FALSE)</f>
        <v>0</v>
      </c>
      <c r="I223" s="19"/>
      <c r="J223" s="19"/>
      <c r="K223" s="81">
        <f>SUBTOTAL(9,G223:I223)</f>
        <v>0</v>
      </c>
      <c r="L223" s="88">
        <f t="shared" si="17"/>
        <v>0</v>
      </c>
      <c r="M223" s="90">
        <f t="shared" si="15"/>
        <v>0</v>
      </c>
      <c r="N223" s="73">
        <v>0</v>
      </c>
      <c r="O223" s="76">
        <f t="shared" si="16"/>
        <v>0</v>
      </c>
    </row>
    <row r="224" spans="1:15" x14ac:dyDescent="0.25">
      <c r="A224" s="48">
        <v>2</v>
      </c>
      <c r="B224" s="39">
        <v>3</v>
      </c>
      <c r="C224" s="39">
        <v>1</v>
      </c>
      <c r="D224" s="39">
        <v>3</v>
      </c>
      <c r="E224" s="39" t="s">
        <v>65</v>
      </c>
      <c r="F224" s="40" t="s">
        <v>211</v>
      </c>
      <c r="G224" s="22"/>
      <c r="H224" s="19">
        <f>VLOOKUP(F224,[1]PPNE4!F$23:N$1531,9,FALSE)</f>
        <v>0</v>
      </c>
      <c r="I224" s="19"/>
      <c r="J224" s="19"/>
      <c r="K224" s="81">
        <f>SUBTOTAL(9,G224:I224)</f>
        <v>0</v>
      </c>
      <c r="L224" s="88">
        <f t="shared" si="17"/>
        <v>0</v>
      </c>
      <c r="M224" s="90">
        <f t="shared" si="15"/>
        <v>0</v>
      </c>
      <c r="N224" s="73">
        <v>2500</v>
      </c>
      <c r="O224" s="76">
        <f t="shared" si="16"/>
        <v>-2500</v>
      </c>
    </row>
    <row r="225" spans="1:15" x14ac:dyDescent="0.25">
      <c r="A225" s="35">
        <v>2</v>
      </c>
      <c r="B225" s="36">
        <v>3</v>
      </c>
      <c r="C225" s="36">
        <v>1</v>
      </c>
      <c r="D225" s="36">
        <v>4</v>
      </c>
      <c r="E225" s="36"/>
      <c r="F225" s="47" t="s">
        <v>212</v>
      </c>
      <c r="G225" s="20">
        <f>+G226</f>
        <v>0</v>
      </c>
      <c r="H225" s="20">
        <f>+H226</f>
        <v>0</v>
      </c>
      <c r="I225" s="20">
        <f>+I226</f>
        <v>0</v>
      </c>
      <c r="J225" s="20">
        <f>+J226</f>
        <v>0</v>
      </c>
      <c r="K225" s="83">
        <f>+K226</f>
        <v>0</v>
      </c>
      <c r="L225" s="88">
        <f t="shared" si="17"/>
        <v>0</v>
      </c>
      <c r="M225" s="90">
        <f t="shared" si="15"/>
        <v>0</v>
      </c>
      <c r="N225" s="72">
        <f>N226</f>
        <v>0</v>
      </c>
      <c r="O225" s="76">
        <f t="shared" si="16"/>
        <v>0</v>
      </c>
    </row>
    <row r="226" spans="1:15" x14ac:dyDescent="0.25">
      <c r="A226" s="48">
        <v>2</v>
      </c>
      <c r="B226" s="39">
        <v>3</v>
      </c>
      <c r="C226" s="39">
        <v>1</v>
      </c>
      <c r="D226" s="39">
        <v>4</v>
      </c>
      <c r="E226" s="39" t="s">
        <v>48</v>
      </c>
      <c r="F226" s="40" t="s">
        <v>212</v>
      </c>
      <c r="G226" s="22"/>
      <c r="H226" s="19">
        <f>VLOOKUP(F226,[1]PPNE4!F$23:N$531,9,FALSE)</f>
        <v>0</v>
      </c>
      <c r="I226" s="19">
        <f>VLOOKUP(F226,'[2]D-PROY GASTOS '!$F$17:$N$247,9,FALSE)</f>
        <v>0</v>
      </c>
      <c r="J226" s="19"/>
      <c r="K226" s="81">
        <f>SUBTOTAL(9,G226:I226)</f>
        <v>0</v>
      </c>
      <c r="L226" s="88">
        <f t="shared" si="17"/>
        <v>0</v>
      </c>
      <c r="M226" s="90">
        <f t="shared" si="15"/>
        <v>0</v>
      </c>
      <c r="N226" s="73">
        <v>0</v>
      </c>
      <c r="O226" s="76">
        <f t="shared" si="16"/>
        <v>0</v>
      </c>
    </row>
    <row r="227" spans="1:15" x14ac:dyDescent="0.25">
      <c r="A227" s="32">
        <v>2</v>
      </c>
      <c r="B227" s="33">
        <v>3</v>
      </c>
      <c r="C227" s="33">
        <v>2</v>
      </c>
      <c r="D227" s="33"/>
      <c r="E227" s="33"/>
      <c r="F227" s="34" t="s">
        <v>213</v>
      </c>
      <c r="G227" s="17">
        <v>0</v>
      </c>
      <c r="H227" s="17">
        <v>2405093.52</v>
      </c>
      <c r="I227" s="17">
        <v>0</v>
      </c>
      <c r="J227" s="17">
        <f>+J228+J230+J232+J234</f>
        <v>0</v>
      </c>
      <c r="K227" s="79">
        <v>2405093.52</v>
      </c>
      <c r="L227" s="87">
        <f t="shared" si="17"/>
        <v>0.34377044502532678</v>
      </c>
      <c r="M227" s="87">
        <f t="shared" si="15"/>
        <v>200424.46</v>
      </c>
      <c r="N227" s="87">
        <f>N228+N230+N232+N234</f>
        <v>310978.03000000003</v>
      </c>
      <c r="O227" s="75">
        <f t="shared" si="16"/>
        <v>-110553.57000000004</v>
      </c>
    </row>
    <row r="228" spans="1:15" x14ac:dyDescent="0.25">
      <c r="A228" s="35">
        <v>2</v>
      </c>
      <c r="B228" s="36">
        <v>3</v>
      </c>
      <c r="C228" s="36">
        <v>2</v>
      </c>
      <c r="D228" s="36">
        <v>1</v>
      </c>
      <c r="E228" s="36"/>
      <c r="F228" s="47" t="s">
        <v>35</v>
      </c>
      <c r="G228" s="20">
        <f>+G229</f>
        <v>0</v>
      </c>
      <c r="H228" s="20">
        <f>+H229</f>
        <v>2742.86</v>
      </c>
      <c r="I228" s="20">
        <f>+I229</f>
        <v>0</v>
      </c>
      <c r="J228" s="20">
        <f>+J229</f>
        <v>0</v>
      </c>
      <c r="K228" s="83">
        <f>+K229</f>
        <v>2742.86</v>
      </c>
      <c r="L228" s="88">
        <f t="shared" si="17"/>
        <v>3.9204887252873555E-4</v>
      </c>
      <c r="M228" s="90">
        <f t="shared" si="15"/>
        <v>228.57166666666669</v>
      </c>
      <c r="N228" s="72">
        <f>N229</f>
        <v>0</v>
      </c>
      <c r="O228" s="76">
        <f t="shared" si="16"/>
        <v>228.57166666666669</v>
      </c>
    </row>
    <row r="229" spans="1:15" x14ac:dyDescent="0.25">
      <c r="A229" s="48">
        <v>2</v>
      </c>
      <c r="B229" s="39">
        <v>3</v>
      </c>
      <c r="C229" s="39">
        <v>2</v>
      </c>
      <c r="D229" s="39">
        <v>1</v>
      </c>
      <c r="E229" s="39" t="s">
        <v>48</v>
      </c>
      <c r="F229" s="40" t="s">
        <v>35</v>
      </c>
      <c r="G229" s="22"/>
      <c r="H229" s="19">
        <f>VLOOKUP(F229,[1]PPNE4!F$23:N$1531,9,FALSE)</f>
        <v>2742.86</v>
      </c>
      <c r="I229" s="19"/>
      <c r="J229" s="19"/>
      <c r="K229" s="81">
        <f>SUBTOTAL(9,G229:I229)</f>
        <v>2742.86</v>
      </c>
      <c r="L229" s="88">
        <f t="shared" si="17"/>
        <v>3.9204887252873555E-4</v>
      </c>
      <c r="M229" s="90">
        <f t="shared" si="15"/>
        <v>228.57166666666669</v>
      </c>
      <c r="N229" s="73">
        <v>0</v>
      </c>
      <c r="O229" s="76">
        <f t="shared" si="16"/>
        <v>228.57166666666669</v>
      </c>
    </row>
    <row r="230" spans="1:15" x14ac:dyDescent="0.25">
      <c r="A230" s="35">
        <v>2</v>
      </c>
      <c r="B230" s="36">
        <v>3</v>
      </c>
      <c r="C230" s="36">
        <v>2</v>
      </c>
      <c r="D230" s="36">
        <v>2</v>
      </c>
      <c r="E230" s="36"/>
      <c r="F230" s="47" t="s">
        <v>214</v>
      </c>
      <c r="G230" s="20">
        <f>+G231</f>
        <v>0</v>
      </c>
      <c r="H230" s="20">
        <f>+H231</f>
        <v>1735733.31</v>
      </c>
      <c r="I230" s="20">
        <f>+I231</f>
        <v>0</v>
      </c>
      <c r="J230" s="20">
        <f>+J231</f>
        <v>0</v>
      </c>
      <c r="K230" s="83">
        <f>+K231</f>
        <v>1735733.31</v>
      </c>
      <c r="L230" s="88">
        <f t="shared" si="17"/>
        <v>0.24809588794035067</v>
      </c>
      <c r="M230" s="90">
        <f t="shared" si="15"/>
        <v>144644.4425</v>
      </c>
      <c r="N230" s="72">
        <f>N231</f>
        <v>310978.03000000003</v>
      </c>
      <c r="O230" s="76">
        <f t="shared" si="16"/>
        <v>-166333.58750000002</v>
      </c>
    </row>
    <row r="231" spans="1:15" x14ac:dyDescent="0.25">
      <c r="A231" s="48">
        <v>2</v>
      </c>
      <c r="B231" s="39">
        <v>3</v>
      </c>
      <c r="C231" s="39">
        <v>2</v>
      </c>
      <c r="D231" s="39">
        <v>2</v>
      </c>
      <c r="E231" s="39" t="s">
        <v>48</v>
      </c>
      <c r="F231" s="40" t="s">
        <v>214</v>
      </c>
      <c r="G231" s="22"/>
      <c r="H231" s="19">
        <f>VLOOKUP(F231,[1]PPNE4!F$23:N$1531,9,FALSE)</f>
        <v>1735733.31</v>
      </c>
      <c r="I231" s="22"/>
      <c r="J231" s="22"/>
      <c r="K231" s="81">
        <f>SUBTOTAL(9,G231:I231)</f>
        <v>1735733.31</v>
      </c>
      <c r="L231" s="88">
        <f t="shared" si="17"/>
        <v>0.24809588794035067</v>
      </c>
      <c r="M231" s="90">
        <f t="shared" si="15"/>
        <v>144644.4425</v>
      </c>
      <c r="N231" s="73">
        <v>310978.03000000003</v>
      </c>
      <c r="O231" s="76">
        <f t="shared" si="16"/>
        <v>-166333.58750000002</v>
      </c>
    </row>
    <row r="232" spans="1:15" x14ac:dyDescent="0.25">
      <c r="A232" s="35">
        <v>2</v>
      </c>
      <c r="B232" s="36">
        <v>3</v>
      </c>
      <c r="C232" s="36">
        <v>2</v>
      </c>
      <c r="D232" s="36">
        <v>3</v>
      </c>
      <c r="E232" s="36"/>
      <c r="F232" s="47" t="s">
        <v>36</v>
      </c>
      <c r="G232" s="20">
        <f>+G233</f>
        <v>0</v>
      </c>
      <c r="H232" s="20">
        <f>+H233</f>
        <v>666617.35</v>
      </c>
      <c r="I232" s="20">
        <f>+I233</f>
        <v>0</v>
      </c>
      <c r="J232" s="20">
        <f>+J233</f>
        <v>0</v>
      </c>
      <c r="K232" s="83">
        <f>+K233</f>
        <v>666617.35</v>
      </c>
      <c r="L232" s="88">
        <f t="shared" si="17"/>
        <v>9.5282508212447395E-2</v>
      </c>
      <c r="M232" s="90">
        <f t="shared" si="15"/>
        <v>55551.445833333331</v>
      </c>
      <c r="N232" s="72">
        <f>N233</f>
        <v>0</v>
      </c>
      <c r="O232" s="76">
        <f t="shared" si="16"/>
        <v>55551.445833333331</v>
      </c>
    </row>
    <row r="233" spans="1:15" x14ac:dyDescent="0.25">
      <c r="A233" s="48">
        <v>2</v>
      </c>
      <c r="B233" s="39">
        <v>3</v>
      </c>
      <c r="C233" s="39">
        <v>2</v>
      </c>
      <c r="D233" s="39">
        <v>3</v>
      </c>
      <c r="E233" s="39" t="s">
        <v>48</v>
      </c>
      <c r="F233" s="40" t="s">
        <v>36</v>
      </c>
      <c r="G233" s="22"/>
      <c r="H233" s="19">
        <f>VLOOKUP(F233,[1]PPNE4!F$23:N$1531,9,FALSE)</f>
        <v>666617.35</v>
      </c>
      <c r="I233" s="19"/>
      <c r="J233" s="19"/>
      <c r="K233" s="81">
        <f>SUBTOTAL(9,G233:I233)</f>
        <v>666617.35</v>
      </c>
      <c r="L233" s="88">
        <f t="shared" si="17"/>
        <v>9.5282508212447395E-2</v>
      </c>
      <c r="M233" s="90">
        <f t="shared" si="15"/>
        <v>55551.445833333331</v>
      </c>
      <c r="N233" s="73">
        <v>0</v>
      </c>
      <c r="O233" s="76">
        <f t="shared" si="16"/>
        <v>55551.445833333331</v>
      </c>
    </row>
    <row r="234" spans="1:15" x14ac:dyDescent="0.25">
      <c r="A234" s="35">
        <v>2</v>
      </c>
      <c r="B234" s="36">
        <v>3</v>
      </c>
      <c r="C234" s="36">
        <v>2</v>
      </c>
      <c r="D234" s="36">
        <v>4</v>
      </c>
      <c r="E234" s="36"/>
      <c r="F234" s="47" t="s">
        <v>37</v>
      </c>
      <c r="G234" s="20">
        <f>+G235</f>
        <v>0</v>
      </c>
      <c r="H234" s="20">
        <f>+H235</f>
        <v>0</v>
      </c>
      <c r="I234" s="20">
        <f>+I235</f>
        <v>0</v>
      </c>
      <c r="J234" s="20">
        <f>+J235</f>
        <v>0</v>
      </c>
      <c r="K234" s="83">
        <f>+K235</f>
        <v>0</v>
      </c>
      <c r="L234" s="88">
        <f t="shared" si="17"/>
        <v>0</v>
      </c>
      <c r="M234" s="90">
        <f t="shared" si="15"/>
        <v>0</v>
      </c>
      <c r="N234" s="72">
        <f>N235</f>
        <v>0</v>
      </c>
      <c r="O234" s="76">
        <f t="shared" si="16"/>
        <v>0</v>
      </c>
    </row>
    <row r="235" spans="1:15" x14ac:dyDescent="0.25">
      <c r="A235" s="48">
        <v>2</v>
      </c>
      <c r="B235" s="39">
        <v>3</v>
      </c>
      <c r="C235" s="39">
        <v>2</v>
      </c>
      <c r="D235" s="39">
        <v>4</v>
      </c>
      <c r="E235" s="39" t="s">
        <v>48</v>
      </c>
      <c r="F235" s="40" t="s">
        <v>37</v>
      </c>
      <c r="G235" s="22"/>
      <c r="H235" s="19">
        <f>VLOOKUP(F235,[1]PPNE4!F$23:N$531,9,FALSE)</f>
        <v>0</v>
      </c>
      <c r="I235" s="19">
        <f>VLOOKUP(F235,'[2]D-PROY GASTOS '!$F$17:$N$247,9,FALSE)</f>
        <v>0</v>
      </c>
      <c r="J235" s="19"/>
      <c r="K235" s="81">
        <f>SUBTOTAL(9,G235:I235)</f>
        <v>0</v>
      </c>
      <c r="L235" s="88">
        <f t="shared" si="17"/>
        <v>0</v>
      </c>
      <c r="M235" s="90">
        <f t="shared" si="15"/>
        <v>0</v>
      </c>
      <c r="N235" s="73">
        <v>0</v>
      </c>
      <c r="O235" s="76">
        <f t="shared" si="16"/>
        <v>0</v>
      </c>
    </row>
    <row r="236" spans="1:15" x14ac:dyDescent="0.25">
      <c r="A236" s="32">
        <v>2</v>
      </c>
      <c r="B236" s="33">
        <v>3</v>
      </c>
      <c r="C236" s="33">
        <v>3</v>
      </c>
      <c r="D236" s="33"/>
      <c r="E236" s="33"/>
      <c r="F236" s="34" t="s">
        <v>215</v>
      </c>
      <c r="G236" s="17">
        <v>0</v>
      </c>
      <c r="H236" s="17">
        <v>5857125.6448204368</v>
      </c>
      <c r="I236" s="17">
        <v>0</v>
      </c>
      <c r="J236" s="17">
        <f>+J237+J239+J241+J243+J245+J247</f>
        <v>0</v>
      </c>
      <c r="K236" s="79">
        <v>5857125.6448204368</v>
      </c>
      <c r="L236" s="87">
        <f t="shared" si="17"/>
        <v>0.83718436424425424</v>
      </c>
      <c r="M236" s="87">
        <f t="shared" si="15"/>
        <v>488093.8037350364</v>
      </c>
      <c r="N236" s="87">
        <f>N237+N239+N241+N243+N245+N247</f>
        <v>466000.7</v>
      </c>
      <c r="O236" s="75">
        <f t="shared" si="16"/>
        <v>22093.103735036391</v>
      </c>
    </row>
    <row r="237" spans="1:15" x14ac:dyDescent="0.25">
      <c r="A237" s="35">
        <v>2</v>
      </c>
      <c r="B237" s="36">
        <v>3</v>
      </c>
      <c r="C237" s="36">
        <v>3</v>
      </c>
      <c r="D237" s="36">
        <v>1</v>
      </c>
      <c r="E237" s="36"/>
      <c r="F237" s="47" t="s">
        <v>216</v>
      </c>
      <c r="G237" s="18">
        <v>0</v>
      </c>
      <c r="H237" s="18">
        <v>3018817.5848204363</v>
      </c>
      <c r="I237" s="18">
        <v>0</v>
      </c>
      <c r="J237" s="18">
        <f>J238</f>
        <v>0</v>
      </c>
      <c r="K237" s="80">
        <v>3018817.5848204363</v>
      </c>
      <c r="L237" s="88">
        <f t="shared" si="17"/>
        <v>0.43149268664779555</v>
      </c>
      <c r="M237" s="90">
        <f t="shared" si="15"/>
        <v>251568.13206836968</v>
      </c>
      <c r="N237" s="72">
        <f>N238</f>
        <v>204264.45</v>
      </c>
      <c r="O237" s="76">
        <f t="shared" si="16"/>
        <v>47303.682068369671</v>
      </c>
    </row>
    <row r="238" spans="1:15" x14ac:dyDescent="0.25">
      <c r="A238" s="48">
        <v>2</v>
      </c>
      <c r="B238" s="39">
        <v>3</v>
      </c>
      <c r="C238" s="39">
        <v>3</v>
      </c>
      <c r="D238" s="39">
        <v>1</v>
      </c>
      <c r="E238" s="39" t="s">
        <v>48</v>
      </c>
      <c r="F238" s="40" t="s">
        <v>216</v>
      </c>
      <c r="G238" s="19"/>
      <c r="H238" s="19">
        <f>VLOOKUP(F238,[1]PPNE4!F$23:N$1531,9,FALSE)</f>
        <v>1788401.7194767315</v>
      </c>
      <c r="I238" s="19"/>
      <c r="J238" s="19"/>
      <c r="K238" s="81">
        <f>SUBTOTAL(9,G238:I238)</f>
        <v>1788401.7194767315</v>
      </c>
      <c r="L238" s="88">
        <f t="shared" si="17"/>
        <v>0.25562401207108804</v>
      </c>
      <c r="M238" s="90">
        <f t="shared" si="15"/>
        <v>149033.47662306097</v>
      </c>
      <c r="N238" s="73">
        <v>204264.45</v>
      </c>
      <c r="O238" s="76">
        <f t="shared" si="16"/>
        <v>-55230.973376939044</v>
      </c>
    </row>
    <row r="239" spans="1:15" x14ac:dyDescent="0.25">
      <c r="A239" s="35">
        <v>2</v>
      </c>
      <c r="B239" s="36">
        <v>3</v>
      </c>
      <c r="C239" s="36">
        <v>3</v>
      </c>
      <c r="D239" s="36">
        <v>2</v>
      </c>
      <c r="E239" s="36"/>
      <c r="F239" s="47" t="s">
        <v>217</v>
      </c>
      <c r="G239" s="20">
        <f>+G240</f>
        <v>0</v>
      </c>
      <c r="H239" s="20">
        <f>+H240</f>
        <v>1406185.37</v>
      </c>
      <c r="I239" s="20">
        <f>+I240</f>
        <v>0</v>
      </c>
      <c r="J239" s="20">
        <f>+J240</f>
        <v>0</v>
      </c>
      <c r="K239" s="83">
        <f>+K240</f>
        <v>1406185.37</v>
      </c>
      <c r="L239" s="88">
        <f t="shared" si="17"/>
        <v>0.20099217199379582</v>
      </c>
      <c r="M239" s="90">
        <f t="shared" si="15"/>
        <v>117182.11416666668</v>
      </c>
      <c r="N239" s="72">
        <f>N240</f>
        <v>0</v>
      </c>
      <c r="O239" s="76">
        <f>M239-N239</f>
        <v>117182.11416666668</v>
      </c>
    </row>
    <row r="240" spans="1:15" x14ac:dyDescent="0.25">
      <c r="A240" s="48">
        <v>2</v>
      </c>
      <c r="B240" s="39">
        <v>3</v>
      </c>
      <c r="C240" s="39">
        <v>3</v>
      </c>
      <c r="D240" s="39">
        <v>2</v>
      </c>
      <c r="E240" s="39" t="s">
        <v>48</v>
      </c>
      <c r="F240" s="40" t="s">
        <v>217</v>
      </c>
      <c r="G240" s="19"/>
      <c r="H240" s="19">
        <f>VLOOKUP(F240,[1]PPNE4!F$23:N$1531,9,FALSE)</f>
        <v>1406185.37</v>
      </c>
      <c r="I240" s="19"/>
      <c r="J240" s="19"/>
      <c r="K240" s="81">
        <f>SUBTOTAL(9,G240:I240)</f>
        <v>1406185.37</v>
      </c>
      <c r="L240" s="88">
        <f t="shared" si="17"/>
        <v>0.20099217199379582</v>
      </c>
      <c r="M240" s="90">
        <f t="shared" si="15"/>
        <v>117182.11416666668</v>
      </c>
      <c r="N240" s="73">
        <v>0</v>
      </c>
      <c r="O240" s="76">
        <f t="shared" si="16"/>
        <v>117182.11416666668</v>
      </c>
    </row>
    <row r="241" spans="1:15" x14ac:dyDescent="0.25">
      <c r="A241" s="35">
        <v>2</v>
      </c>
      <c r="B241" s="36">
        <v>3</v>
      </c>
      <c r="C241" s="36">
        <v>3</v>
      </c>
      <c r="D241" s="36">
        <v>3</v>
      </c>
      <c r="E241" s="36"/>
      <c r="F241" s="47" t="s">
        <v>218</v>
      </c>
      <c r="G241" s="20">
        <f>+G242</f>
        <v>0</v>
      </c>
      <c r="H241" s="20">
        <f>+H242</f>
        <v>1432122.69</v>
      </c>
      <c r="I241" s="20">
        <f>+I242</f>
        <v>0</v>
      </c>
      <c r="J241" s="20">
        <f>+J242</f>
        <v>0</v>
      </c>
      <c r="K241" s="83">
        <f>+K242</f>
        <v>1432122.69</v>
      </c>
      <c r="L241" s="88">
        <f t="shared" si="17"/>
        <v>0.20469950560266284</v>
      </c>
      <c r="M241" s="90">
        <f t="shared" si="15"/>
        <v>119343.5575</v>
      </c>
      <c r="N241" s="72">
        <f>N242</f>
        <v>261736.25</v>
      </c>
      <c r="O241" s="76">
        <f t="shared" si="16"/>
        <v>-142392.6925</v>
      </c>
    </row>
    <row r="242" spans="1:15" x14ac:dyDescent="0.25">
      <c r="A242" s="48">
        <v>2</v>
      </c>
      <c r="B242" s="39">
        <v>3</v>
      </c>
      <c r="C242" s="39">
        <v>3</v>
      </c>
      <c r="D242" s="39">
        <v>3</v>
      </c>
      <c r="E242" s="39" t="s">
        <v>48</v>
      </c>
      <c r="F242" s="40" t="s">
        <v>218</v>
      </c>
      <c r="G242" s="19"/>
      <c r="H242" s="19">
        <f>VLOOKUP(F242,[1]PPNE4!F$23:N$1531,9,FALSE)</f>
        <v>1432122.69</v>
      </c>
      <c r="I242" s="19"/>
      <c r="J242" s="19"/>
      <c r="K242" s="81">
        <f>SUBTOTAL(9,G242:I242)</f>
        <v>1432122.69</v>
      </c>
      <c r="L242" s="88">
        <f t="shared" si="17"/>
        <v>0.20469950560266284</v>
      </c>
      <c r="M242" s="90">
        <f t="shared" si="15"/>
        <v>119343.5575</v>
      </c>
      <c r="N242" s="73">
        <v>261736.25</v>
      </c>
      <c r="O242" s="76">
        <f t="shared" si="16"/>
        <v>-142392.6925</v>
      </c>
    </row>
    <row r="243" spans="1:15" x14ac:dyDescent="0.25">
      <c r="A243" s="35">
        <v>2</v>
      </c>
      <c r="B243" s="36">
        <v>3</v>
      </c>
      <c r="C243" s="36">
        <v>3</v>
      </c>
      <c r="D243" s="36">
        <v>4</v>
      </c>
      <c r="E243" s="36"/>
      <c r="F243" s="47" t="s">
        <v>219</v>
      </c>
      <c r="G243" s="20">
        <f>+G244</f>
        <v>0</v>
      </c>
      <c r="H243" s="20">
        <f>+H244</f>
        <v>0</v>
      </c>
      <c r="I243" s="20">
        <f>+I244</f>
        <v>0</v>
      </c>
      <c r="J243" s="20">
        <f>+J244</f>
        <v>0</v>
      </c>
      <c r="K243" s="83">
        <f>+K244</f>
        <v>0</v>
      </c>
      <c r="L243" s="88">
        <f t="shared" si="17"/>
        <v>0</v>
      </c>
      <c r="M243" s="90">
        <f t="shared" si="15"/>
        <v>0</v>
      </c>
      <c r="N243" s="72">
        <f>N244</f>
        <v>0</v>
      </c>
      <c r="O243" s="76">
        <f t="shared" si="16"/>
        <v>0</v>
      </c>
    </row>
    <row r="244" spans="1:15" x14ac:dyDescent="0.25">
      <c r="A244" s="48">
        <v>2</v>
      </c>
      <c r="B244" s="39">
        <v>3</v>
      </c>
      <c r="C244" s="39">
        <v>3</v>
      </c>
      <c r="D244" s="39">
        <v>4</v>
      </c>
      <c r="E244" s="39" t="s">
        <v>48</v>
      </c>
      <c r="F244" s="40" t="s">
        <v>219</v>
      </c>
      <c r="G244" s="22"/>
      <c r="H244" s="19">
        <f>VLOOKUP(F244,[1]PPNE4!F$23:N$531,9,FALSE)</f>
        <v>0</v>
      </c>
      <c r="I244" s="22"/>
      <c r="J244" s="22"/>
      <c r="K244" s="81">
        <f>SUBTOTAL(9,G244:I244)</f>
        <v>0</v>
      </c>
      <c r="L244" s="88">
        <f t="shared" si="17"/>
        <v>0</v>
      </c>
      <c r="M244" s="90">
        <f t="shared" si="15"/>
        <v>0</v>
      </c>
      <c r="N244" s="73">
        <v>0</v>
      </c>
      <c r="O244" s="76">
        <f t="shared" si="16"/>
        <v>0</v>
      </c>
    </row>
    <row r="245" spans="1:15" x14ac:dyDescent="0.25">
      <c r="A245" s="35">
        <v>2</v>
      </c>
      <c r="B245" s="36">
        <v>3</v>
      </c>
      <c r="C245" s="36">
        <v>3</v>
      </c>
      <c r="D245" s="36">
        <v>5</v>
      </c>
      <c r="E245" s="36"/>
      <c r="F245" s="47" t="s">
        <v>220</v>
      </c>
      <c r="G245" s="20">
        <f>+G246</f>
        <v>0</v>
      </c>
      <c r="H245" s="20">
        <f>+H246</f>
        <v>0</v>
      </c>
      <c r="I245" s="20">
        <f>+I246</f>
        <v>0</v>
      </c>
      <c r="J245" s="20">
        <f>+J246</f>
        <v>0</v>
      </c>
      <c r="K245" s="83">
        <f>+K246</f>
        <v>0</v>
      </c>
      <c r="L245" s="88">
        <f t="shared" si="17"/>
        <v>0</v>
      </c>
      <c r="M245" s="90">
        <f t="shared" si="15"/>
        <v>0</v>
      </c>
      <c r="N245" s="72">
        <v>0</v>
      </c>
      <c r="O245" s="76">
        <f t="shared" si="16"/>
        <v>0</v>
      </c>
    </row>
    <row r="246" spans="1:15" x14ac:dyDescent="0.25">
      <c r="A246" s="48">
        <v>2</v>
      </c>
      <c r="B246" s="39">
        <v>3</v>
      </c>
      <c r="C246" s="39">
        <v>3</v>
      </c>
      <c r="D246" s="39">
        <v>5</v>
      </c>
      <c r="E246" s="39" t="s">
        <v>48</v>
      </c>
      <c r="F246" s="40" t="s">
        <v>220</v>
      </c>
      <c r="G246" s="22"/>
      <c r="H246" s="19">
        <f>VLOOKUP(F246,[1]PPNE4!F$23:N$531,9,FALSE)</f>
        <v>0</v>
      </c>
      <c r="I246" s="22"/>
      <c r="J246" s="22"/>
      <c r="K246" s="81">
        <f>SUBTOTAL(9,G246:I246)</f>
        <v>0</v>
      </c>
      <c r="L246" s="88">
        <f t="shared" si="17"/>
        <v>0</v>
      </c>
      <c r="M246" s="90">
        <f t="shared" si="15"/>
        <v>0</v>
      </c>
      <c r="N246" s="73">
        <f>N247</f>
        <v>0</v>
      </c>
      <c r="O246" s="76">
        <f t="shared" si="16"/>
        <v>0</v>
      </c>
    </row>
    <row r="247" spans="1:15" x14ac:dyDescent="0.25">
      <c r="A247" s="35">
        <v>2</v>
      </c>
      <c r="B247" s="36">
        <v>3</v>
      </c>
      <c r="C247" s="36">
        <v>3</v>
      </c>
      <c r="D247" s="36">
        <v>6</v>
      </c>
      <c r="E247" s="36"/>
      <c r="F247" s="47" t="s">
        <v>221</v>
      </c>
      <c r="G247" s="20">
        <f>+G248</f>
        <v>0</v>
      </c>
      <c r="H247" s="20">
        <f>+H248</f>
        <v>0</v>
      </c>
      <c r="I247" s="20">
        <f>+I248</f>
        <v>0</v>
      </c>
      <c r="J247" s="20">
        <f>+J248</f>
        <v>0</v>
      </c>
      <c r="K247" s="83">
        <f>+K248</f>
        <v>0</v>
      </c>
      <c r="L247" s="88">
        <f t="shared" si="17"/>
        <v>0</v>
      </c>
      <c r="M247" s="90">
        <f t="shared" si="15"/>
        <v>0</v>
      </c>
      <c r="N247" s="72">
        <v>0</v>
      </c>
      <c r="O247" s="76">
        <f t="shared" si="16"/>
        <v>0</v>
      </c>
    </row>
    <row r="248" spans="1:15" x14ac:dyDescent="0.25">
      <c r="A248" s="48">
        <v>2</v>
      </c>
      <c r="B248" s="39">
        <v>3</v>
      </c>
      <c r="C248" s="39">
        <v>3</v>
      </c>
      <c r="D248" s="39">
        <v>6</v>
      </c>
      <c r="E248" s="39" t="s">
        <v>48</v>
      </c>
      <c r="F248" s="40" t="s">
        <v>221</v>
      </c>
      <c r="G248" s="19"/>
      <c r="H248" s="19">
        <f>VLOOKUP(F248,[1]PPNE4!F$23:N$531,9,FALSE)</f>
        <v>0</v>
      </c>
      <c r="I248" s="19"/>
      <c r="J248" s="19"/>
      <c r="K248" s="81">
        <f>SUBTOTAL(9,G248:I248)</f>
        <v>0</v>
      </c>
      <c r="L248" s="88">
        <f t="shared" si="17"/>
        <v>0</v>
      </c>
      <c r="M248" s="90">
        <f t="shared" si="15"/>
        <v>0</v>
      </c>
      <c r="N248" s="73">
        <v>0</v>
      </c>
      <c r="O248" s="76">
        <f t="shared" si="16"/>
        <v>0</v>
      </c>
    </row>
    <row r="249" spans="1:15" x14ac:dyDescent="0.25">
      <c r="A249" s="32">
        <v>2</v>
      </c>
      <c r="B249" s="33">
        <v>3</v>
      </c>
      <c r="C249" s="33">
        <v>4</v>
      </c>
      <c r="D249" s="33"/>
      <c r="E249" s="33"/>
      <c r="F249" s="34" t="s">
        <v>222</v>
      </c>
      <c r="G249" s="17">
        <v>0</v>
      </c>
      <c r="H249" s="17">
        <v>150405916.1956</v>
      </c>
      <c r="I249" s="17">
        <v>0</v>
      </c>
      <c r="J249" s="17">
        <f>+J250+J252</f>
        <v>0</v>
      </c>
      <c r="K249" s="79">
        <v>150405916.1956</v>
      </c>
      <c r="L249" s="87">
        <f t="shared" si="17"/>
        <v>21.49816974476877</v>
      </c>
      <c r="M249" s="87">
        <f t="shared" si="15"/>
        <v>12533826.349633334</v>
      </c>
      <c r="N249" s="87">
        <f>N250+N252</f>
        <v>1420487.5</v>
      </c>
      <c r="O249" s="75">
        <f t="shared" si="16"/>
        <v>11113338.849633334</v>
      </c>
    </row>
    <row r="250" spans="1:15" x14ac:dyDescent="0.25">
      <c r="A250" s="35">
        <v>2</v>
      </c>
      <c r="B250" s="36">
        <v>3</v>
      </c>
      <c r="C250" s="36">
        <v>4</v>
      </c>
      <c r="D250" s="36">
        <v>1</v>
      </c>
      <c r="E250" s="36"/>
      <c r="F250" s="47" t="s">
        <v>223</v>
      </c>
      <c r="G250" s="20">
        <f>+G251</f>
        <v>0</v>
      </c>
      <c r="H250" s="20">
        <f>+H251</f>
        <v>145049167.96000001</v>
      </c>
      <c r="I250" s="20">
        <f>+I251</f>
        <v>0</v>
      </c>
      <c r="J250" s="20">
        <f>+J251</f>
        <v>0</v>
      </c>
      <c r="K250" s="83">
        <f>+K251</f>
        <v>145049167.96000001</v>
      </c>
      <c r="L250" s="88">
        <f t="shared" si="17"/>
        <v>20.732506493203879</v>
      </c>
      <c r="M250" s="90">
        <f t="shared" si="15"/>
        <v>12087430.663333334</v>
      </c>
      <c r="N250" s="72">
        <f>N251</f>
        <v>1420487.5</v>
      </c>
      <c r="O250" s="76">
        <f t="shared" si="16"/>
        <v>10666943.163333334</v>
      </c>
    </row>
    <row r="251" spans="1:15" x14ac:dyDescent="0.25">
      <c r="A251" s="48">
        <v>2</v>
      </c>
      <c r="B251" s="39">
        <v>3</v>
      </c>
      <c r="C251" s="39">
        <v>4</v>
      </c>
      <c r="D251" s="39">
        <v>1</v>
      </c>
      <c r="E251" s="39" t="s">
        <v>48</v>
      </c>
      <c r="F251" s="40" t="s">
        <v>223</v>
      </c>
      <c r="G251" s="19"/>
      <c r="H251" s="19">
        <f>VLOOKUP(F251,[1]PPNE4!F$23:N$1531,9,FALSE)</f>
        <v>145049167.96000001</v>
      </c>
      <c r="I251" s="19"/>
      <c r="J251" s="19"/>
      <c r="K251" s="81">
        <f>SUBTOTAL(9,G251:I251)</f>
        <v>145049167.96000001</v>
      </c>
      <c r="L251" s="88">
        <f t="shared" si="17"/>
        <v>20.732506493203879</v>
      </c>
      <c r="M251" s="90">
        <f t="shared" si="15"/>
        <v>12087430.663333334</v>
      </c>
      <c r="N251" s="73">
        <v>1420487.5</v>
      </c>
      <c r="O251" s="76">
        <f t="shared" si="16"/>
        <v>10666943.163333334</v>
      </c>
    </row>
    <row r="252" spans="1:15" x14ac:dyDescent="0.25">
      <c r="A252" s="52">
        <v>2</v>
      </c>
      <c r="B252" s="36">
        <v>3</v>
      </c>
      <c r="C252" s="36">
        <v>4</v>
      </c>
      <c r="D252" s="36">
        <v>2</v>
      </c>
      <c r="E252" s="36"/>
      <c r="F252" s="47" t="s">
        <v>224</v>
      </c>
      <c r="G252" s="20">
        <f>+G253</f>
        <v>0</v>
      </c>
      <c r="H252" s="20">
        <f>+H253</f>
        <v>0</v>
      </c>
      <c r="I252" s="20">
        <f>+I253</f>
        <v>0</v>
      </c>
      <c r="J252" s="20">
        <f>+J253</f>
        <v>0</v>
      </c>
      <c r="K252" s="83">
        <f>+K253</f>
        <v>0</v>
      </c>
      <c r="L252" s="88">
        <f t="shared" si="17"/>
        <v>0</v>
      </c>
      <c r="M252" s="90">
        <f t="shared" si="15"/>
        <v>0</v>
      </c>
      <c r="N252" s="73">
        <v>0</v>
      </c>
      <c r="O252" s="76">
        <f t="shared" si="16"/>
        <v>0</v>
      </c>
    </row>
    <row r="253" spans="1:15" x14ac:dyDescent="0.25">
      <c r="A253" s="59">
        <v>2</v>
      </c>
      <c r="B253" s="60">
        <v>3</v>
      </c>
      <c r="C253" s="60">
        <v>4</v>
      </c>
      <c r="D253" s="60">
        <v>2</v>
      </c>
      <c r="E253" s="39" t="s">
        <v>48</v>
      </c>
      <c r="F253" s="40" t="s">
        <v>224</v>
      </c>
      <c r="G253" s="22"/>
      <c r="H253" s="19">
        <f>VLOOKUP(F253,[1]PPNE4!F$23:N$531,9,FALSE)</f>
        <v>0</v>
      </c>
      <c r="I253" s="19">
        <f>VLOOKUP(F253,'[2]D-PROY GASTOS '!$F$17:$N$247,9,FALSE)</f>
        <v>0</v>
      </c>
      <c r="J253" s="19"/>
      <c r="K253" s="81">
        <f>SUBTOTAL(9,G253:I253)</f>
        <v>0</v>
      </c>
      <c r="L253" s="88">
        <f t="shared" si="17"/>
        <v>0</v>
      </c>
      <c r="M253" s="90">
        <f t="shared" si="15"/>
        <v>0</v>
      </c>
      <c r="N253" s="73">
        <v>0</v>
      </c>
      <c r="O253" s="76">
        <f t="shared" si="16"/>
        <v>0</v>
      </c>
    </row>
    <row r="254" spans="1:15" x14ac:dyDescent="0.25">
      <c r="A254" s="32">
        <v>2</v>
      </c>
      <c r="B254" s="33">
        <v>3</v>
      </c>
      <c r="C254" s="33">
        <v>5</v>
      </c>
      <c r="D254" s="33"/>
      <c r="E254" s="33"/>
      <c r="F254" s="34" t="s">
        <v>225</v>
      </c>
      <c r="G254" s="17">
        <v>0</v>
      </c>
      <c r="H254" s="17">
        <v>308912.95</v>
      </c>
      <c r="I254" s="17">
        <v>0</v>
      </c>
      <c r="J254" s="17"/>
      <c r="K254" s="79">
        <v>308912.95</v>
      </c>
      <c r="L254" s="87">
        <f t="shared" si="17"/>
        <v>4.415426735488711E-2</v>
      </c>
      <c r="M254" s="87">
        <f t="shared" si="15"/>
        <v>25742.745833333334</v>
      </c>
      <c r="N254" s="87">
        <f>N255+N257+N259+N261+N263</f>
        <v>605425.75</v>
      </c>
      <c r="O254" s="75">
        <f>M254-N254</f>
        <v>-579683.00416666665</v>
      </c>
    </row>
    <row r="255" spans="1:15" x14ac:dyDescent="0.25">
      <c r="A255" s="35">
        <v>2</v>
      </c>
      <c r="B255" s="36">
        <v>3</v>
      </c>
      <c r="C255" s="36">
        <v>5</v>
      </c>
      <c r="D255" s="36">
        <v>1</v>
      </c>
      <c r="E255" s="36"/>
      <c r="F255" s="47" t="s">
        <v>226</v>
      </c>
      <c r="G255" s="20">
        <f>+G256</f>
        <v>0</v>
      </c>
      <c r="H255" s="20">
        <f>+H256</f>
        <v>0</v>
      </c>
      <c r="I255" s="20">
        <f>+I256</f>
        <v>0</v>
      </c>
      <c r="J255" s="20">
        <f>+J256</f>
        <v>0</v>
      </c>
      <c r="K255" s="83">
        <f>+K256</f>
        <v>0</v>
      </c>
      <c r="L255" s="88">
        <f t="shared" si="17"/>
        <v>0</v>
      </c>
      <c r="M255" s="90">
        <f t="shared" si="15"/>
        <v>0</v>
      </c>
      <c r="N255" s="72">
        <f>N256</f>
        <v>0</v>
      </c>
      <c r="O255" s="76">
        <f t="shared" si="16"/>
        <v>0</v>
      </c>
    </row>
    <row r="256" spans="1:15" x14ac:dyDescent="0.25">
      <c r="A256" s="48">
        <v>2</v>
      </c>
      <c r="B256" s="39">
        <v>3</v>
      </c>
      <c r="C256" s="39">
        <v>5</v>
      </c>
      <c r="D256" s="39">
        <v>1</v>
      </c>
      <c r="E256" s="39" t="s">
        <v>48</v>
      </c>
      <c r="F256" s="40" t="s">
        <v>226</v>
      </c>
      <c r="G256" s="22"/>
      <c r="H256" s="19">
        <f>VLOOKUP(F256,[1]PPNE4!F$23:N$531,9,FALSE)</f>
        <v>0</v>
      </c>
      <c r="I256" s="19">
        <f>VLOOKUP(F256,'[2]D-PROY GASTOS '!$F$17:$N$247,9,FALSE)</f>
        <v>0</v>
      </c>
      <c r="J256" s="19"/>
      <c r="K256" s="81">
        <f>SUBTOTAL(9,G256:I256)</f>
        <v>0</v>
      </c>
      <c r="L256" s="88">
        <f t="shared" si="17"/>
        <v>0</v>
      </c>
      <c r="M256" s="90">
        <f t="shared" si="15"/>
        <v>0</v>
      </c>
      <c r="N256" s="73">
        <v>0</v>
      </c>
      <c r="O256" s="76">
        <f t="shared" si="16"/>
        <v>0</v>
      </c>
    </row>
    <row r="257" spans="1:15" x14ac:dyDescent="0.25">
      <c r="A257" s="35">
        <v>2</v>
      </c>
      <c r="B257" s="36">
        <v>3</v>
      </c>
      <c r="C257" s="36">
        <v>5</v>
      </c>
      <c r="D257" s="36">
        <v>2</v>
      </c>
      <c r="E257" s="36"/>
      <c r="F257" s="47" t="s">
        <v>227</v>
      </c>
      <c r="G257" s="20">
        <f>+G258</f>
        <v>0</v>
      </c>
      <c r="H257" s="20">
        <f>+H258</f>
        <v>0</v>
      </c>
      <c r="I257" s="20">
        <f>+I258</f>
        <v>0</v>
      </c>
      <c r="J257" s="20">
        <f>+J258</f>
        <v>0</v>
      </c>
      <c r="K257" s="83">
        <f>+K258</f>
        <v>0</v>
      </c>
      <c r="L257" s="88">
        <f t="shared" si="17"/>
        <v>0</v>
      </c>
      <c r="M257" s="90">
        <f t="shared" si="15"/>
        <v>0</v>
      </c>
      <c r="N257" s="72">
        <f>N258</f>
        <v>0</v>
      </c>
      <c r="O257" s="76">
        <f t="shared" si="16"/>
        <v>0</v>
      </c>
    </row>
    <row r="258" spans="1:15" x14ac:dyDescent="0.25">
      <c r="A258" s="48">
        <v>2</v>
      </c>
      <c r="B258" s="39">
        <v>3</v>
      </c>
      <c r="C258" s="39">
        <v>5</v>
      </c>
      <c r="D258" s="39">
        <v>2</v>
      </c>
      <c r="E258" s="39" t="s">
        <v>48</v>
      </c>
      <c r="F258" s="40" t="s">
        <v>227</v>
      </c>
      <c r="G258" s="22"/>
      <c r="H258" s="19">
        <f>VLOOKUP(F258,[1]PPNE4!F$23:N$531,9,FALSE)</f>
        <v>0</v>
      </c>
      <c r="I258" s="19"/>
      <c r="J258" s="19"/>
      <c r="K258" s="81">
        <f>SUBTOTAL(9,G258:I258)</f>
        <v>0</v>
      </c>
      <c r="L258" s="88">
        <f t="shared" si="17"/>
        <v>0</v>
      </c>
      <c r="M258" s="90">
        <f t="shared" si="15"/>
        <v>0</v>
      </c>
      <c r="N258" s="73">
        <v>0</v>
      </c>
      <c r="O258" s="76">
        <f t="shared" si="16"/>
        <v>0</v>
      </c>
    </row>
    <row r="259" spans="1:15" x14ac:dyDescent="0.25">
      <c r="A259" s="35">
        <v>2</v>
      </c>
      <c r="B259" s="36">
        <v>3</v>
      </c>
      <c r="C259" s="36">
        <v>5</v>
      </c>
      <c r="D259" s="36">
        <v>3</v>
      </c>
      <c r="E259" s="36"/>
      <c r="F259" s="47" t="s">
        <v>228</v>
      </c>
      <c r="G259" s="20">
        <f>+G260</f>
        <v>0</v>
      </c>
      <c r="H259" s="20">
        <f>+H260</f>
        <v>300000</v>
      </c>
      <c r="I259" s="20">
        <f>+I260</f>
        <v>0</v>
      </c>
      <c r="J259" s="20">
        <f>+J260</f>
        <v>0</v>
      </c>
      <c r="K259" s="83">
        <f>+K260</f>
        <v>300000</v>
      </c>
      <c r="L259" s="88">
        <f t="shared" si="17"/>
        <v>4.2880300765850483E-2</v>
      </c>
      <c r="M259" s="90">
        <f t="shared" si="15"/>
        <v>25000</v>
      </c>
      <c r="N259" s="72">
        <f>N260</f>
        <v>0</v>
      </c>
      <c r="O259" s="76">
        <f t="shared" si="16"/>
        <v>25000</v>
      </c>
    </row>
    <row r="260" spans="1:15" x14ac:dyDescent="0.25">
      <c r="A260" s="48">
        <v>2</v>
      </c>
      <c r="B260" s="39">
        <v>3</v>
      </c>
      <c r="C260" s="39">
        <v>5</v>
      </c>
      <c r="D260" s="39">
        <v>3</v>
      </c>
      <c r="E260" s="39" t="s">
        <v>48</v>
      </c>
      <c r="F260" s="40" t="s">
        <v>228</v>
      </c>
      <c r="G260" s="19"/>
      <c r="H260" s="19">
        <f>VLOOKUP(F260,[1]PPNE4!F$23:N$1531,9,FALSE)</f>
        <v>300000</v>
      </c>
      <c r="I260" s="19"/>
      <c r="J260" s="20">
        <f t="shared" ref="J260:J323" si="18">+J261</f>
        <v>0</v>
      </c>
      <c r="K260" s="81">
        <f>SUBTOTAL(9,G260:I260)</f>
        <v>300000</v>
      </c>
      <c r="L260" s="88">
        <f t="shared" si="17"/>
        <v>4.2880300765850483E-2</v>
      </c>
      <c r="M260" s="90">
        <f t="shared" si="15"/>
        <v>25000</v>
      </c>
      <c r="N260" s="73">
        <v>0</v>
      </c>
      <c r="O260" s="76">
        <f t="shared" si="16"/>
        <v>25000</v>
      </c>
    </row>
    <row r="261" spans="1:15" x14ac:dyDescent="0.25">
      <c r="A261" s="35">
        <v>2</v>
      </c>
      <c r="B261" s="36">
        <v>3</v>
      </c>
      <c r="C261" s="36">
        <v>5</v>
      </c>
      <c r="D261" s="36">
        <v>4</v>
      </c>
      <c r="E261" s="36"/>
      <c r="F261" s="47" t="s">
        <v>229</v>
      </c>
      <c r="G261" s="20">
        <f>+G262</f>
        <v>0</v>
      </c>
      <c r="H261" s="20">
        <f>+H262</f>
        <v>8912.9500000000007</v>
      </c>
      <c r="I261" s="20">
        <f>+I262</f>
        <v>0</v>
      </c>
      <c r="J261" s="20">
        <f t="shared" si="18"/>
        <v>0</v>
      </c>
      <c r="K261" s="83">
        <f>+K262</f>
        <v>8912.9500000000007</v>
      </c>
      <c r="L261" s="88">
        <f t="shared" si="17"/>
        <v>1.2739665890366236E-3</v>
      </c>
      <c r="M261" s="90">
        <f t="shared" si="15"/>
        <v>742.74583333333339</v>
      </c>
      <c r="N261" s="72">
        <f>N262</f>
        <v>0</v>
      </c>
      <c r="O261" s="76">
        <f t="shared" si="16"/>
        <v>742.74583333333339</v>
      </c>
    </row>
    <row r="262" spans="1:15" x14ac:dyDescent="0.25">
      <c r="A262" s="48">
        <v>2</v>
      </c>
      <c r="B262" s="39">
        <v>3</v>
      </c>
      <c r="C262" s="39">
        <v>5</v>
      </c>
      <c r="D262" s="39">
        <v>4</v>
      </c>
      <c r="E262" s="39" t="s">
        <v>48</v>
      </c>
      <c r="F262" s="40" t="s">
        <v>229</v>
      </c>
      <c r="G262" s="22"/>
      <c r="H262" s="19">
        <f>VLOOKUP(F262,[1]PPNE4!F$23:N$1531,9,FALSE)</f>
        <v>8912.9500000000007</v>
      </c>
      <c r="I262" s="19"/>
      <c r="J262" s="20">
        <f t="shared" si="18"/>
        <v>0</v>
      </c>
      <c r="K262" s="81">
        <f>SUBTOTAL(9,G262:I262)</f>
        <v>8912.9500000000007</v>
      </c>
      <c r="L262" s="88">
        <f t="shared" si="17"/>
        <v>1.2739665890366236E-3</v>
      </c>
      <c r="M262" s="90">
        <f t="shared" si="15"/>
        <v>742.74583333333339</v>
      </c>
      <c r="N262" s="73">
        <v>0</v>
      </c>
      <c r="O262" s="76">
        <f t="shared" si="16"/>
        <v>742.74583333333339</v>
      </c>
    </row>
    <row r="263" spans="1:15" x14ac:dyDescent="0.25">
      <c r="A263" s="35">
        <v>2</v>
      </c>
      <c r="B263" s="36">
        <v>3</v>
      </c>
      <c r="C263" s="36">
        <v>5</v>
      </c>
      <c r="D263" s="36">
        <v>5</v>
      </c>
      <c r="E263" s="36"/>
      <c r="F263" s="47" t="s">
        <v>230</v>
      </c>
      <c r="G263" s="20">
        <f>+G264</f>
        <v>0</v>
      </c>
      <c r="H263" s="20">
        <f>+H264</f>
        <v>0</v>
      </c>
      <c r="I263" s="20">
        <f>+I264</f>
        <v>0</v>
      </c>
      <c r="J263" s="20">
        <f t="shared" si="18"/>
        <v>0</v>
      </c>
      <c r="K263" s="83">
        <f>+K264</f>
        <v>0</v>
      </c>
      <c r="L263" s="88">
        <f t="shared" si="17"/>
        <v>0</v>
      </c>
      <c r="M263" s="90">
        <f t="shared" si="15"/>
        <v>0</v>
      </c>
      <c r="N263" s="72">
        <f>N264</f>
        <v>605425.75</v>
      </c>
      <c r="O263" s="76">
        <f t="shared" si="16"/>
        <v>-605425.75</v>
      </c>
    </row>
    <row r="264" spans="1:15" x14ac:dyDescent="0.25">
      <c r="A264" s="48">
        <v>2</v>
      </c>
      <c r="B264" s="39">
        <v>3</v>
      </c>
      <c r="C264" s="39">
        <v>5</v>
      </c>
      <c r="D264" s="39">
        <v>5</v>
      </c>
      <c r="E264" s="39" t="s">
        <v>48</v>
      </c>
      <c r="F264" s="40" t="s">
        <v>231</v>
      </c>
      <c r="G264" s="19"/>
      <c r="H264" s="19">
        <f>VLOOKUP(F264,[1]PPNE4!F$23:N$1531,9,FALSE)</f>
        <v>0</v>
      </c>
      <c r="I264" s="19"/>
      <c r="J264" s="20">
        <f t="shared" si="18"/>
        <v>0</v>
      </c>
      <c r="K264" s="81">
        <f>SUBTOTAL(9,G264:I264)</f>
        <v>0</v>
      </c>
      <c r="L264" s="88">
        <f t="shared" si="17"/>
        <v>0</v>
      </c>
      <c r="M264" s="90">
        <f t="shared" si="15"/>
        <v>0</v>
      </c>
      <c r="N264" s="73">
        <v>605425.75</v>
      </c>
      <c r="O264" s="76">
        <f t="shared" si="16"/>
        <v>-605425.75</v>
      </c>
    </row>
    <row r="265" spans="1:15" x14ac:dyDescent="0.25">
      <c r="A265" s="32">
        <v>2</v>
      </c>
      <c r="B265" s="33">
        <v>3</v>
      </c>
      <c r="C265" s="33">
        <v>6</v>
      </c>
      <c r="D265" s="33"/>
      <c r="E265" s="33"/>
      <c r="F265" s="34" t="s">
        <v>232</v>
      </c>
      <c r="G265" s="17">
        <v>0</v>
      </c>
      <c r="H265" s="17">
        <v>376552.80000000005</v>
      </c>
      <c r="I265" s="16">
        <v>0</v>
      </c>
      <c r="J265" s="16">
        <f t="shared" si="18"/>
        <v>0</v>
      </c>
      <c r="K265" s="78">
        <v>376552.80000000005</v>
      </c>
      <c r="L265" s="87">
        <f t="shared" si="17"/>
        <v>5.3822324394077158E-2</v>
      </c>
      <c r="M265" s="87">
        <f t="shared" si="15"/>
        <v>31379.400000000005</v>
      </c>
      <c r="N265" s="87">
        <f>N276+N272+N266+N283</f>
        <v>19007.5</v>
      </c>
      <c r="O265" s="75">
        <f t="shared" si="16"/>
        <v>12371.900000000005</v>
      </c>
    </row>
    <row r="266" spans="1:15" x14ac:dyDescent="0.25">
      <c r="A266" s="35">
        <v>2</v>
      </c>
      <c r="B266" s="36">
        <v>3</v>
      </c>
      <c r="C266" s="36">
        <v>6</v>
      </c>
      <c r="D266" s="36">
        <v>1</v>
      </c>
      <c r="E266" s="36"/>
      <c r="F266" s="47" t="s">
        <v>233</v>
      </c>
      <c r="G266" s="20">
        <f>+G267+G268+G269+G270</f>
        <v>0</v>
      </c>
      <c r="H266" s="20">
        <f>+H267+H268+H269+H270</f>
        <v>1285.71</v>
      </c>
      <c r="I266" s="20">
        <f>+I267+I268+I269+I270</f>
        <v>0</v>
      </c>
      <c r="J266" s="20">
        <f t="shared" si="18"/>
        <v>0</v>
      </c>
      <c r="K266" s="83">
        <f>+K267+K268+K269+K270</f>
        <v>1285.71</v>
      </c>
      <c r="L266" s="88">
        <f t="shared" si="17"/>
        <v>1.8377210499220543E-4</v>
      </c>
      <c r="M266" s="90">
        <f t="shared" si="15"/>
        <v>107.1425</v>
      </c>
      <c r="N266" s="72">
        <f>N267+N268+N269+N270+N271</f>
        <v>18927.5</v>
      </c>
      <c r="O266" s="76">
        <f t="shared" si="16"/>
        <v>-18820.357499999998</v>
      </c>
    </row>
    <row r="267" spans="1:15" x14ac:dyDescent="0.25">
      <c r="A267" s="48">
        <v>2</v>
      </c>
      <c r="B267" s="39">
        <v>3</v>
      </c>
      <c r="C267" s="39">
        <v>6</v>
      </c>
      <c r="D267" s="39">
        <v>1</v>
      </c>
      <c r="E267" s="39" t="s">
        <v>48</v>
      </c>
      <c r="F267" s="40" t="s">
        <v>234</v>
      </c>
      <c r="G267" s="19"/>
      <c r="H267" s="19">
        <f>VLOOKUP(F267,[1]PPNE4!F$23:N$1531,9,FALSE)</f>
        <v>1285.71</v>
      </c>
      <c r="I267" s="19"/>
      <c r="J267" s="20">
        <f t="shared" si="18"/>
        <v>0</v>
      </c>
      <c r="K267" s="81">
        <f>SUBTOTAL(9,G267:I267)</f>
        <v>1285.71</v>
      </c>
      <c r="L267" s="88">
        <f t="shared" si="17"/>
        <v>1.8377210499220543E-4</v>
      </c>
      <c r="M267" s="90">
        <f t="shared" si="15"/>
        <v>107.1425</v>
      </c>
      <c r="N267" s="73">
        <v>18927.5</v>
      </c>
      <c r="O267" s="76">
        <f t="shared" si="16"/>
        <v>-18820.357499999998</v>
      </c>
    </row>
    <row r="268" spans="1:15" x14ac:dyDescent="0.25">
      <c r="A268" s="48">
        <v>2</v>
      </c>
      <c r="B268" s="39">
        <v>3</v>
      </c>
      <c r="C268" s="39">
        <v>6</v>
      </c>
      <c r="D268" s="39">
        <v>1</v>
      </c>
      <c r="E268" s="39" t="s">
        <v>63</v>
      </c>
      <c r="F268" s="40" t="s">
        <v>235</v>
      </c>
      <c r="G268" s="19"/>
      <c r="H268" s="19">
        <f>VLOOKUP(F268,[1]PPNE4!F$23:N$531,9,FALSE)</f>
        <v>0</v>
      </c>
      <c r="I268" s="19">
        <f>VLOOKUP(F268,'[2]D-PROY GASTOS '!$F$17:$N$247,9,FALSE)</f>
        <v>0</v>
      </c>
      <c r="J268" s="20">
        <f t="shared" si="18"/>
        <v>0</v>
      </c>
      <c r="K268" s="81">
        <f>SUBTOTAL(9,G268:I268)</f>
        <v>0</v>
      </c>
      <c r="L268" s="88">
        <f t="shared" si="17"/>
        <v>0</v>
      </c>
      <c r="M268" s="90">
        <f t="shared" si="15"/>
        <v>0</v>
      </c>
      <c r="N268" s="73">
        <v>0</v>
      </c>
      <c r="O268" s="76">
        <f t="shared" si="16"/>
        <v>0</v>
      </c>
    </row>
    <row r="269" spans="1:15" x14ac:dyDescent="0.25">
      <c r="A269" s="48">
        <v>2</v>
      </c>
      <c r="B269" s="39">
        <v>3</v>
      </c>
      <c r="C269" s="39">
        <v>6</v>
      </c>
      <c r="D269" s="39">
        <v>1</v>
      </c>
      <c r="E269" s="39" t="s">
        <v>65</v>
      </c>
      <c r="F269" s="40" t="s">
        <v>236</v>
      </c>
      <c r="G269" s="19"/>
      <c r="H269" s="19">
        <f>VLOOKUP(F269,[1]PPNE4!F$23:N$531,9,FALSE)</f>
        <v>0</v>
      </c>
      <c r="I269" s="19"/>
      <c r="J269" s="20">
        <f t="shared" si="18"/>
        <v>0</v>
      </c>
      <c r="K269" s="81">
        <f>SUBTOTAL(9,G269:I269)</f>
        <v>0</v>
      </c>
      <c r="L269" s="88">
        <f t="shared" si="17"/>
        <v>0</v>
      </c>
      <c r="M269" s="90">
        <f t="shared" si="15"/>
        <v>0</v>
      </c>
      <c r="N269" s="73">
        <v>0</v>
      </c>
      <c r="O269" s="76">
        <f t="shared" si="16"/>
        <v>0</v>
      </c>
    </row>
    <row r="270" spans="1:15" x14ac:dyDescent="0.25">
      <c r="A270" s="48">
        <v>2</v>
      </c>
      <c r="B270" s="39">
        <v>3</v>
      </c>
      <c r="C270" s="39">
        <v>6</v>
      </c>
      <c r="D270" s="39">
        <v>1</v>
      </c>
      <c r="E270" s="39" t="s">
        <v>67</v>
      </c>
      <c r="F270" s="40" t="s">
        <v>237</v>
      </c>
      <c r="G270" s="19"/>
      <c r="H270" s="19">
        <f>VLOOKUP(F270,[1]PPNE4!F$23:N$531,9,FALSE)</f>
        <v>0</v>
      </c>
      <c r="I270" s="19">
        <f>VLOOKUP(F270,'[2]D-PROY GASTOS '!$F$17:$N$247,9,FALSE)</f>
        <v>0</v>
      </c>
      <c r="J270" s="20">
        <f t="shared" si="18"/>
        <v>0</v>
      </c>
      <c r="K270" s="81">
        <f>SUBTOTAL(9,G270:I270)</f>
        <v>0</v>
      </c>
      <c r="L270" s="88">
        <f t="shared" si="17"/>
        <v>0</v>
      </c>
      <c r="M270" s="90">
        <f t="shared" si="15"/>
        <v>0</v>
      </c>
      <c r="N270" s="73">
        <v>0</v>
      </c>
      <c r="O270" s="76">
        <f t="shared" si="16"/>
        <v>0</v>
      </c>
    </row>
    <row r="271" spans="1:15" x14ac:dyDescent="0.25">
      <c r="A271" s="48">
        <v>2</v>
      </c>
      <c r="B271" s="39">
        <v>3</v>
      </c>
      <c r="C271" s="39">
        <v>6</v>
      </c>
      <c r="D271" s="39">
        <v>1</v>
      </c>
      <c r="E271" s="39" t="s">
        <v>69</v>
      </c>
      <c r="F271" s="40" t="s">
        <v>238</v>
      </c>
      <c r="G271" s="22"/>
      <c r="H271" s="19">
        <f>VLOOKUP(F271,[1]PPNE4!F$23:N$531,9,FALSE)</f>
        <v>0</v>
      </c>
      <c r="I271" s="19">
        <f>VLOOKUP(F271,'[2]D-PROY GASTOS '!$F$17:$N$247,9,FALSE)</f>
        <v>0</v>
      </c>
      <c r="J271" s="20">
        <f t="shared" si="18"/>
        <v>0</v>
      </c>
      <c r="K271" s="81">
        <f>SUBTOTAL(9,G271:I271)</f>
        <v>0</v>
      </c>
      <c r="L271" s="88">
        <f t="shared" si="17"/>
        <v>0</v>
      </c>
      <c r="M271" s="90">
        <f t="shared" ref="M271:M334" si="19">K271/12</f>
        <v>0</v>
      </c>
      <c r="N271" s="73">
        <v>0</v>
      </c>
      <c r="O271" s="76">
        <f t="shared" ref="O271:O334" si="20">M271-N271</f>
        <v>0</v>
      </c>
    </row>
    <row r="272" spans="1:15" x14ac:dyDescent="0.25">
      <c r="A272" s="35">
        <v>2</v>
      </c>
      <c r="B272" s="36">
        <v>3</v>
      </c>
      <c r="C272" s="36">
        <v>6</v>
      </c>
      <c r="D272" s="36">
        <v>2</v>
      </c>
      <c r="E272" s="36"/>
      <c r="F272" s="47" t="s">
        <v>239</v>
      </c>
      <c r="G272" s="20">
        <f>+G273+G274+G275</f>
        <v>0</v>
      </c>
      <c r="H272" s="20">
        <f>+H273+H274+H275</f>
        <v>59694.69</v>
      </c>
      <c r="I272" s="20">
        <f>+I273+I274+I275</f>
        <v>0</v>
      </c>
      <c r="J272" s="20">
        <f t="shared" si="18"/>
        <v>0</v>
      </c>
      <c r="K272" s="83">
        <f>+K273+K274+K275</f>
        <v>59694.69</v>
      </c>
      <c r="L272" s="88">
        <f t="shared" ref="L272:L335" si="21">IFERROR(K272/$K$14*100,"0.00")</f>
        <v>8.5324208710806908E-3</v>
      </c>
      <c r="M272" s="90">
        <f t="shared" si="19"/>
        <v>4974.5574999999999</v>
      </c>
      <c r="N272" s="73">
        <v>0</v>
      </c>
      <c r="O272" s="76">
        <f t="shared" si="20"/>
        <v>4974.5574999999999</v>
      </c>
    </row>
    <row r="273" spans="1:15" x14ac:dyDescent="0.25">
      <c r="A273" s="48">
        <v>2</v>
      </c>
      <c r="B273" s="39">
        <v>3</v>
      </c>
      <c r="C273" s="39">
        <v>6</v>
      </c>
      <c r="D273" s="39">
        <v>2</v>
      </c>
      <c r="E273" s="39" t="s">
        <v>48</v>
      </c>
      <c r="F273" s="40" t="s">
        <v>240</v>
      </c>
      <c r="G273" s="19"/>
      <c r="H273" s="19">
        <f>VLOOKUP(F273,[1]PPNE4!F$23:N$1531,9,FALSE)</f>
        <v>59694.69</v>
      </c>
      <c r="I273" s="19"/>
      <c r="J273" s="20">
        <f t="shared" si="18"/>
        <v>0</v>
      </c>
      <c r="K273" s="81">
        <f>SUBTOTAL(9,G273:I273)</f>
        <v>59694.69</v>
      </c>
      <c r="L273" s="88">
        <f t="shared" si="21"/>
        <v>8.5324208710806908E-3</v>
      </c>
      <c r="M273" s="90">
        <f t="shared" si="19"/>
        <v>4974.5574999999999</v>
      </c>
      <c r="N273" s="73">
        <v>0</v>
      </c>
      <c r="O273" s="76">
        <f t="shared" si="20"/>
        <v>4974.5574999999999</v>
      </c>
    </row>
    <row r="274" spans="1:15" x14ac:dyDescent="0.25">
      <c r="A274" s="48">
        <v>2</v>
      </c>
      <c r="B274" s="39">
        <v>3</v>
      </c>
      <c r="C274" s="39">
        <v>6</v>
      </c>
      <c r="D274" s="39">
        <v>2</v>
      </c>
      <c r="E274" s="39" t="s">
        <v>63</v>
      </c>
      <c r="F274" s="40" t="s">
        <v>241</v>
      </c>
      <c r="G274" s="19"/>
      <c r="H274" s="19">
        <f>VLOOKUP(F274,[1]PPNE4!F$23:N$531,9,FALSE)</f>
        <v>0</v>
      </c>
      <c r="I274" s="19">
        <f>VLOOKUP(F274,'[2]D-PROY GASTOS '!$F$17:$N$247,9,FALSE)</f>
        <v>0</v>
      </c>
      <c r="J274" s="20">
        <f t="shared" si="18"/>
        <v>0</v>
      </c>
      <c r="K274" s="81">
        <f>SUBTOTAL(9,G274:I274)</f>
        <v>0</v>
      </c>
      <c r="L274" s="88">
        <f t="shared" si="21"/>
        <v>0</v>
      </c>
      <c r="M274" s="90">
        <f t="shared" si="19"/>
        <v>0</v>
      </c>
      <c r="N274" s="73">
        <v>0</v>
      </c>
      <c r="O274" s="76">
        <f t="shared" si="20"/>
        <v>0</v>
      </c>
    </row>
    <row r="275" spans="1:15" x14ac:dyDescent="0.25">
      <c r="A275" s="48">
        <v>2</v>
      </c>
      <c r="B275" s="39">
        <v>3</v>
      </c>
      <c r="C275" s="39">
        <v>6</v>
      </c>
      <c r="D275" s="39">
        <v>2</v>
      </c>
      <c r="E275" s="39" t="s">
        <v>65</v>
      </c>
      <c r="F275" s="40" t="s">
        <v>242</v>
      </c>
      <c r="G275" s="22"/>
      <c r="H275" s="19">
        <f>VLOOKUP(F275,[1]PPNE4!F$23:N$531,9,FALSE)</f>
        <v>0</v>
      </c>
      <c r="I275" s="19">
        <f>VLOOKUP(F275,'[2]D-PROY GASTOS '!$F$17:$N$247,9,FALSE)</f>
        <v>0</v>
      </c>
      <c r="J275" s="20">
        <f t="shared" si="18"/>
        <v>0</v>
      </c>
      <c r="K275" s="81">
        <f>SUBTOTAL(9,G275:I275)</f>
        <v>0</v>
      </c>
      <c r="L275" s="88">
        <f t="shared" si="21"/>
        <v>0</v>
      </c>
      <c r="M275" s="90">
        <f t="shared" si="19"/>
        <v>0</v>
      </c>
      <c r="N275" s="73">
        <v>0</v>
      </c>
      <c r="O275" s="76">
        <f t="shared" si="20"/>
        <v>0</v>
      </c>
    </row>
    <row r="276" spans="1:15" x14ac:dyDescent="0.25">
      <c r="A276" s="35">
        <v>2</v>
      </c>
      <c r="B276" s="36">
        <v>3</v>
      </c>
      <c r="C276" s="36">
        <v>6</v>
      </c>
      <c r="D276" s="36">
        <v>3</v>
      </c>
      <c r="E276" s="36"/>
      <c r="F276" s="47" t="s">
        <v>243</v>
      </c>
      <c r="G276" s="20">
        <f>+G277+G278+G279+G280+G281+G282</f>
        <v>0</v>
      </c>
      <c r="H276" s="20">
        <f>+H277+H278+H279+H280+H281+H282</f>
        <v>130497.77</v>
      </c>
      <c r="I276" s="20">
        <f>+I277+I278+I279+I280+I281+I282</f>
        <v>0</v>
      </c>
      <c r="J276" s="20">
        <f t="shared" si="18"/>
        <v>0</v>
      </c>
      <c r="K276" s="83">
        <f>+K277+K278+K279+K280+K281+K282</f>
        <v>130497.77</v>
      </c>
      <c r="L276" s="88">
        <f t="shared" si="21"/>
        <v>1.8652612089575936E-2</v>
      </c>
      <c r="M276" s="90">
        <f t="shared" si="19"/>
        <v>10874.814166666667</v>
      </c>
      <c r="N276" s="72">
        <f>N277+N278+N279+N280+N281+N282</f>
        <v>80</v>
      </c>
      <c r="O276" s="76">
        <f t="shared" si="20"/>
        <v>10794.814166666667</v>
      </c>
    </row>
    <row r="277" spans="1:15" x14ac:dyDescent="0.25">
      <c r="A277" s="48">
        <v>2</v>
      </c>
      <c r="B277" s="39">
        <v>3</v>
      </c>
      <c r="C277" s="39">
        <v>6</v>
      </c>
      <c r="D277" s="39">
        <v>3</v>
      </c>
      <c r="E277" s="39" t="s">
        <v>48</v>
      </c>
      <c r="F277" s="40" t="s">
        <v>244</v>
      </c>
      <c r="G277" s="19"/>
      <c r="H277" s="19">
        <f>VLOOKUP(F277,[1]PPNE4!F$23:N$531,9,FALSE)</f>
        <v>0</v>
      </c>
      <c r="I277" s="19"/>
      <c r="J277" s="20">
        <f t="shared" si="18"/>
        <v>0</v>
      </c>
      <c r="K277" s="81">
        <f t="shared" ref="K277:K282" si="22">SUBTOTAL(9,G277:I277)</f>
        <v>0</v>
      </c>
      <c r="L277" s="88">
        <f t="shared" si="21"/>
        <v>0</v>
      </c>
      <c r="M277" s="90">
        <f t="shared" si="19"/>
        <v>0</v>
      </c>
      <c r="N277" s="73">
        <v>0</v>
      </c>
      <c r="O277" s="76">
        <f t="shared" si="20"/>
        <v>0</v>
      </c>
    </row>
    <row r="278" spans="1:15" x14ac:dyDescent="0.25">
      <c r="A278" s="48">
        <v>2</v>
      </c>
      <c r="B278" s="39">
        <v>3</v>
      </c>
      <c r="C278" s="39">
        <v>6</v>
      </c>
      <c r="D278" s="39">
        <v>3</v>
      </c>
      <c r="E278" s="39" t="s">
        <v>63</v>
      </c>
      <c r="F278" s="40" t="s">
        <v>245</v>
      </c>
      <c r="G278" s="19"/>
      <c r="H278" s="19">
        <f>VLOOKUP(F278,[1]PPNE4!F$23:N$531,9,FALSE)</f>
        <v>0</v>
      </c>
      <c r="I278" s="19"/>
      <c r="J278" s="20">
        <f t="shared" si="18"/>
        <v>0</v>
      </c>
      <c r="K278" s="81">
        <f t="shared" si="22"/>
        <v>0</v>
      </c>
      <c r="L278" s="88">
        <f t="shared" si="21"/>
        <v>0</v>
      </c>
      <c r="M278" s="90">
        <f t="shared" si="19"/>
        <v>0</v>
      </c>
      <c r="N278" s="73">
        <v>0</v>
      </c>
      <c r="O278" s="76">
        <f t="shared" si="20"/>
        <v>0</v>
      </c>
    </row>
    <row r="279" spans="1:15" x14ac:dyDescent="0.25">
      <c r="A279" s="48">
        <v>2</v>
      </c>
      <c r="B279" s="39">
        <v>3</v>
      </c>
      <c r="C279" s="39">
        <v>6</v>
      </c>
      <c r="D279" s="39">
        <v>3</v>
      </c>
      <c r="E279" s="39" t="s">
        <v>65</v>
      </c>
      <c r="F279" s="40" t="s">
        <v>246</v>
      </c>
      <c r="G279" s="19"/>
      <c r="H279" s="19">
        <f>VLOOKUP(F279,[1]PPNE4!F$23:N$1531,9,FALSE)</f>
        <v>49080.03</v>
      </c>
      <c r="I279" s="19"/>
      <c r="J279" s="20">
        <f t="shared" si="18"/>
        <v>0</v>
      </c>
      <c r="K279" s="81">
        <f t="shared" si="22"/>
        <v>49080.03</v>
      </c>
      <c r="L279" s="88">
        <f t="shared" si="21"/>
        <v>7.0152214933232159E-3</v>
      </c>
      <c r="M279" s="90">
        <f t="shared" si="19"/>
        <v>4090.0025000000001</v>
      </c>
      <c r="N279" s="73">
        <v>80</v>
      </c>
      <c r="O279" s="76">
        <f t="shared" si="20"/>
        <v>4010.0025000000001</v>
      </c>
    </row>
    <row r="280" spans="1:15" x14ac:dyDescent="0.25">
      <c r="A280" s="48">
        <v>2</v>
      </c>
      <c r="B280" s="39">
        <v>3</v>
      </c>
      <c r="C280" s="39">
        <v>6</v>
      </c>
      <c r="D280" s="39">
        <v>3</v>
      </c>
      <c r="E280" s="39" t="s">
        <v>67</v>
      </c>
      <c r="F280" s="55" t="s">
        <v>247</v>
      </c>
      <c r="G280" s="19"/>
      <c r="H280" s="19">
        <f>VLOOKUP(F280,[1]PPNE4!F$23:N$1531,9,FALSE)</f>
        <v>81417.740000000005</v>
      </c>
      <c r="I280" s="19"/>
      <c r="J280" s="20">
        <f t="shared" si="18"/>
        <v>0</v>
      </c>
      <c r="K280" s="81">
        <f t="shared" si="22"/>
        <v>81417.740000000005</v>
      </c>
      <c r="L280" s="88">
        <f t="shared" si="21"/>
        <v>1.1637390596252718E-2</v>
      </c>
      <c r="M280" s="90">
        <f t="shared" si="19"/>
        <v>6784.8116666666674</v>
      </c>
      <c r="N280" s="73">
        <v>0</v>
      </c>
      <c r="O280" s="76">
        <f t="shared" si="20"/>
        <v>6784.8116666666674</v>
      </c>
    </row>
    <row r="281" spans="1:15" x14ac:dyDescent="0.25">
      <c r="A281" s="48">
        <v>2</v>
      </c>
      <c r="B281" s="39">
        <v>3</v>
      </c>
      <c r="C281" s="39">
        <v>6</v>
      </c>
      <c r="D281" s="39">
        <v>3</v>
      </c>
      <c r="E281" s="39" t="s">
        <v>69</v>
      </c>
      <c r="F281" s="40" t="s">
        <v>248</v>
      </c>
      <c r="G281" s="19"/>
      <c r="H281" s="19">
        <f>VLOOKUP(F281,[1]PPNE4!F$23:N$531,9,FALSE)</f>
        <v>0</v>
      </c>
      <c r="I281" s="19"/>
      <c r="J281" s="20">
        <f t="shared" si="18"/>
        <v>0</v>
      </c>
      <c r="K281" s="81">
        <f t="shared" si="22"/>
        <v>0</v>
      </c>
      <c r="L281" s="88">
        <f t="shared" si="21"/>
        <v>0</v>
      </c>
      <c r="M281" s="90">
        <f t="shared" si="19"/>
        <v>0</v>
      </c>
      <c r="N281" s="73">
        <v>0</v>
      </c>
      <c r="O281" s="76">
        <f t="shared" si="20"/>
        <v>0</v>
      </c>
    </row>
    <row r="282" spans="1:15" x14ac:dyDescent="0.25">
      <c r="A282" s="48">
        <v>2</v>
      </c>
      <c r="B282" s="39">
        <v>3</v>
      </c>
      <c r="C282" s="39">
        <v>6</v>
      </c>
      <c r="D282" s="39">
        <v>3</v>
      </c>
      <c r="E282" s="39" t="s">
        <v>70</v>
      </c>
      <c r="F282" s="40" t="s">
        <v>249</v>
      </c>
      <c r="G282" s="22"/>
      <c r="H282" s="19">
        <f>VLOOKUP(F282,[1]PPNE4!F$23:N$531,9,FALSE)</f>
        <v>0</v>
      </c>
      <c r="I282" s="19"/>
      <c r="J282" s="20">
        <f t="shared" si="18"/>
        <v>0</v>
      </c>
      <c r="K282" s="81">
        <f t="shared" si="22"/>
        <v>0</v>
      </c>
      <c r="L282" s="88">
        <f t="shared" si="21"/>
        <v>0</v>
      </c>
      <c r="M282" s="90">
        <f t="shared" si="19"/>
        <v>0</v>
      </c>
      <c r="N282" s="73">
        <v>0</v>
      </c>
      <c r="O282" s="76">
        <f t="shared" si="20"/>
        <v>0</v>
      </c>
    </row>
    <row r="283" spans="1:15" x14ac:dyDescent="0.25">
      <c r="A283" s="35">
        <v>2</v>
      </c>
      <c r="B283" s="36">
        <v>3</v>
      </c>
      <c r="C283" s="36">
        <v>6</v>
      </c>
      <c r="D283" s="36">
        <v>4</v>
      </c>
      <c r="E283" s="36"/>
      <c r="F283" s="47" t="s">
        <v>250</v>
      </c>
      <c r="G283" s="20">
        <f>+G284+G285+G286+G287+G288+G289+G290</f>
        <v>0</v>
      </c>
      <c r="H283" s="20">
        <f>+H284+H285+H286+H287+H288+H289+H290</f>
        <v>185074.63</v>
      </c>
      <c r="I283" s="20">
        <f>+I284+I285+I286+I287+I288+I289+I290</f>
        <v>0</v>
      </c>
      <c r="J283" s="20">
        <f t="shared" si="18"/>
        <v>0</v>
      </c>
      <c r="K283" s="83">
        <f>+K284+K285+K286+K287+K288+K289+K290</f>
        <v>185074.63</v>
      </c>
      <c r="L283" s="88">
        <f t="shared" si="21"/>
        <v>2.6453519328428314E-2</v>
      </c>
      <c r="M283" s="90">
        <f t="shared" si="19"/>
        <v>15422.885833333334</v>
      </c>
      <c r="N283" s="72">
        <f>N284+N285+N286+N287+N288+N289+N290</f>
        <v>0</v>
      </c>
      <c r="O283" s="76">
        <f t="shared" si="20"/>
        <v>15422.885833333334</v>
      </c>
    </row>
    <row r="284" spans="1:15" x14ac:dyDescent="0.25">
      <c r="A284" s="48">
        <v>2</v>
      </c>
      <c r="B284" s="39">
        <v>3</v>
      </c>
      <c r="C284" s="39">
        <v>6</v>
      </c>
      <c r="D284" s="39">
        <v>4</v>
      </c>
      <c r="E284" s="39" t="s">
        <v>48</v>
      </c>
      <c r="F284" s="40" t="s">
        <v>251</v>
      </c>
      <c r="G284" s="19"/>
      <c r="H284" s="19">
        <f>VLOOKUP(F284,[1]PPNE4!F$23:N$531,9,FALSE)</f>
        <v>0</v>
      </c>
      <c r="I284" s="19"/>
      <c r="J284" s="20">
        <f t="shared" si="18"/>
        <v>0</v>
      </c>
      <c r="K284" s="81">
        <f t="shared" ref="K284:K290" si="23">SUBTOTAL(9,G284:I284)</f>
        <v>0</v>
      </c>
      <c r="L284" s="88">
        <f t="shared" si="21"/>
        <v>0</v>
      </c>
      <c r="M284" s="90">
        <f t="shared" si="19"/>
        <v>0</v>
      </c>
      <c r="N284" s="73">
        <v>0</v>
      </c>
      <c r="O284" s="76">
        <f t="shared" si="20"/>
        <v>0</v>
      </c>
    </row>
    <row r="285" spans="1:15" x14ac:dyDescent="0.25">
      <c r="A285" s="48">
        <v>2</v>
      </c>
      <c r="B285" s="39">
        <v>3</v>
      </c>
      <c r="C285" s="39">
        <v>6</v>
      </c>
      <c r="D285" s="39">
        <v>4</v>
      </c>
      <c r="E285" s="39" t="s">
        <v>63</v>
      </c>
      <c r="F285" s="40" t="s">
        <v>252</v>
      </c>
      <c r="G285" s="19"/>
      <c r="H285" s="19">
        <f>VLOOKUP(F285,[1]PPNE4!F$23:N$531,9,FALSE)</f>
        <v>0</v>
      </c>
      <c r="I285" s="19"/>
      <c r="J285" s="20">
        <f t="shared" si="18"/>
        <v>0</v>
      </c>
      <c r="K285" s="81">
        <f t="shared" si="23"/>
        <v>0</v>
      </c>
      <c r="L285" s="88">
        <f t="shared" si="21"/>
        <v>0</v>
      </c>
      <c r="M285" s="90">
        <f t="shared" si="19"/>
        <v>0</v>
      </c>
      <c r="N285" s="73">
        <v>0</v>
      </c>
      <c r="O285" s="76">
        <f t="shared" si="20"/>
        <v>0</v>
      </c>
    </row>
    <row r="286" spans="1:15" x14ac:dyDescent="0.25">
      <c r="A286" s="48">
        <v>2</v>
      </c>
      <c r="B286" s="39">
        <v>3</v>
      </c>
      <c r="C286" s="39">
        <v>6</v>
      </c>
      <c r="D286" s="39">
        <v>4</v>
      </c>
      <c r="E286" s="39" t="s">
        <v>65</v>
      </c>
      <c r="F286" s="40" t="s">
        <v>253</v>
      </c>
      <c r="G286" s="19"/>
      <c r="H286" s="19">
        <f>VLOOKUP(F286,[1]PPNE4!F$23:N$531,9,FALSE)</f>
        <v>0</v>
      </c>
      <c r="I286" s="19"/>
      <c r="J286" s="20">
        <f t="shared" si="18"/>
        <v>0</v>
      </c>
      <c r="K286" s="81">
        <f t="shared" si="23"/>
        <v>0</v>
      </c>
      <c r="L286" s="88">
        <f t="shared" si="21"/>
        <v>0</v>
      </c>
      <c r="M286" s="90">
        <f t="shared" si="19"/>
        <v>0</v>
      </c>
      <c r="N286" s="73">
        <v>0</v>
      </c>
      <c r="O286" s="76">
        <f t="shared" si="20"/>
        <v>0</v>
      </c>
    </row>
    <row r="287" spans="1:15" x14ac:dyDescent="0.25">
      <c r="A287" s="48">
        <v>2</v>
      </c>
      <c r="B287" s="39">
        <v>3</v>
      </c>
      <c r="C287" s="39">
        <v>6</v>
      </c>
      <c r="D287" s="39">
        <v>4</v>
      </c>
      <c r="E287" s="39" t="s">
        <v>67</v>
      </c>
      <c r="F287" s="40" t="s">
        <v>254</v>
      </c>
      <c r="G287" s="19"/>
      <c r="H287" s="19">
        <f>VLOOKUP(F287,[1]PPNE4!F$23:N$531,9,FALSE)</f>
        <v>0</v>
      </c>
      <c r="I287" s="19">
        <f>VLOOKUP(F287,'[2]D-PROY GASTOS '!$F$17:$N$247,9,FALSE)</f>
        <v>0</v>
      </c>
      <c r="J287" s="20">
        <f t="shared" si="18"/>
        <v>0</v>
      </c>
      <c r="K287" s="81">
        <f t="shared" si="23"/>
        <v>0</v>
      </c>
      <c r="L287" s="88">
        <f t="shared" si="21"/>
        <v>0</v>
      </c>
      <c r="M287" s="90">
        <f t="shared" si="19"/>
        <v>0</v>
      </c>
      <c r="N287" s="73">
        <v>0</v>
      </c>
      <c r="O287" s="76">
        <f t="shared" si="20"/>
        <v>0</v>
      </c>
    </row>
    <row r="288" spans="1:15" x14ac:dyDescent="0.25">
      <c r="A288" s="48">
        <v>2</v>
      </c>
      <c r="B288" s="39">
        <v>3</v>
      </c>
      <c r="C288" s="39">
        <v>6</v>
      </c>
      <c r="D288" s="39">
        <v>4</v>
      </c>
      <c r="E288" s="39" t="s">
        <v>69</v>
      </c>
      <c r="F288" s="40" t="s">
        <v>255</v>
      </c>
      <c r="G288" s="19"/>
      <c r="H288" s="19">
        <f>VLOOKUP(F288,[1]PPNE4!F$23:N$531,9,FALSE)</f>
        <v>0</v>
      </c>
      <c r="I288" s="19"/>
      <c r="J288" s="20">
        <f t="shared" si="18"/>
        <v>0</v>
      </c>
      <c r="K288" s="81">
        <f t="shared" si="23"/>
        <v>0</v>
      </c>
      <c r="L288" s="88">
        <f t="shared" si="21"/>
        <v>0</v>
      </c>
      <c r="M288" s="90">
        <f t="shared" si="19"/>
        <v>0</v>
      </c>
      <c r="N288" s="73">
        <v>0</v>
      </c>
      <c r="O288" s="76">
        <f t="shared" si="20"/>
        <v>0</v>
      </c>
    </row>
    <row r="289" spans="1:15" x14ac:dyDescent="0.25">
      <c r="A289" s="48">
        <v>2</v>
      </c>
      <c r="B289" s="39">
        <v>3</v>
      </c>
      <c r="C289" s="39">
        <v>6</v>
      </c>
      <c r="D289" s="39">
        <v>4</v>
      </c>
      <c r="E289" s="39" t="s">
        <v>70</v>
      </c>
      <c r="F289" s="40" t="s">
        <v>256</v>
      </c>
      <c r="G289" s="19"/>
      <c r="H289" s="19">
        <f>VLOOKUP(F289,[1]PPNE4!F$23:N$531,9,FALSE)</f>
        <v>0</v>
      </c>
      <c r="I289" s="19"/>
      <c r="J289" s="20">
        <f t="shared" si="18"/>
        <v>0</v>
      </c>
      <c r="K289" s="81">
        <f t="shared" si="23"/>
        <v>0</v>
      </c>
      <c r="L289" s="88">
        <f t="shared" si="21"/>
        <v>0</v>
      </c>
      <c r="M289" s="90">
        <f t="shared" si="19"/>
        <v>0</v>
      </c>
      <c r="N289" s="73">
        <v>0</v>
      </c>
      <c r="O289" s="76">
        <f t="shared" si="20"/>
        <v>0</v>
      </c>
    </row>
    <row r="290" spans="1:15" x14ac:dyDescent="0.25">
      <c r="A290" s="48">
        <v>2</v>
      </c>
      <c r="B290" s="39">
        <v>3</v>
      </c>
      <c r="C290" s="39">
        <v>6</v>
      </c>
      <c r="D290" s="39">
        <v>4</v>
      </c>
      <c r="E290" s="39" t="s">
        <v>77</v>
      </c>
      <c r="F290" s="40" t="s">
        <v>38</v>
      </c>
      <c r="G290" s="22"/>
      <c r="H290" s="19">
        <f>VLOOKUP(F290,[1]PPNE4!F$23:N$1531,9,FALSE)</f>
        <v>185074.63</v>
      </c>
      <c r="I290" s="19"/>
      <c r="J290" s="20">
        <f t="shared" si="18"/>
        <v>0</v>
      </c>
      <c r="K290" s="81">
        <f t="shared" si="23"/>
        <v>185074.63</v>
      </c>
      <c r="L290" s="88">
        <f t="shared" si="21"/>
        <v>2.6453519328428314E-2</v>
      </c>
      <c r="M290" s="90">
        <f t="shared" si="19"/>
        <v>15422.885833333334</v>
      </c>
      <c r="N290" s="73">
        <v>0</v>
      </c>
      <c r="O290" s="76">
        <f t="shared" si="20"/>
        <v>15422.885833333334</v>
      </c>
    </row>
    <row r="291" spans="1:15" x14ac:dyDescent="0.25">
      <c r="A291" s="35">
        <v>2</v>
      </c>
      <c r="B291" s="36">
        <v>3</v>
      </c>
      <c r="C291" s="36">
        <v>6</v>
      </c>
      <c r="D291" s="36">
        <v>9</v>
      </c>
      <c r="E291" s="36"/>
      <c r="F291" s="47" t="s">
        <v>257</v>
      </c>
      <c r="G291" s="20">
        <f>+G292</f>
        <v>0</v>
      </c>
      <c r="H291" s="20">
        <f>+H292</f>
        <v>0</v>
      </c>
      <c r="I291" s="20">
        <f>+I292</f>
        <v>0</v>
      </c>
      <c r="J291" s="20">
        <f t="shared" si="18"/>
        <v>0</v>
      </c>
      <c r="K291" s="83">
        <f>+K292</f>
        <v>0</v>
      </c>
      <c r="L291" s="88">
        <f t="shared" si="21"/>
        <v>0</v>
      </c>
      <c r="M291" s="90">
        <f t="shared" si="19"/>
        <v>0</v>
      </c>
      <c r="N291" s="73">
        <v>0</v>
      </c>
      <c r="O291" s="76">
        <f t="shared" si="20"/>
        <v>0</v>
      </c>
    </row>
    <row r="292" spans="1:15" x14ac:dyDescent="0.25">
      <c r="A292" s="48">
        <v>2</v>
      </c>
      <c r="B292" s="39">
        <v>3</v>
      </c>
      <c r="C292" s="39">
        <v>6</v>
      </c>
      <c r="D292" s="39">
        <v>9</v>
      </c>
      <c r="E292" s="39" t="s">
        <v>48</v>
      </c>
      <c r="F292" s="40" t="s">
        <v>257</v>
      </c>
      <c r="G292" s="22"/>
      <c r="H292" s="19">
        <f>VLOOKUP(F292,[1]PPNE4!F$23:N$531,9,FALSE)</f>
        <v>0</v>
      </c>
      <c r="I292" s="22"/>
      <c r="J292" s="20">
        <f t="shared" si="18"/>
        <v>0</v>
      </c>
      <c r="K292" s="81">
        <f>SUBTOTAL(9,G292:I292)</f>
        <v>0</v>
      </c>
      <c r="L292" s="88">
        <f t="shared" si="21"/>
        <v>0</v>
      </c>
      <c r="M292" s="90">
        <f t="shared" si="19"/>
        <v>0</v>
      </c>
      <c r="N292" s="73">
        <v>0</v>
      </c>
      <c r="O292" s="76">
        <f t="shared" si="20"/>
        <v>0</v>
      </c>
    </row>
    <row r="293" spans="1:15" x14ac:dyDescent="0.25">
      <c r="A293" s="32">
        <v>2</v>
      </c>
      <c r="B293" s="33">
        <v>3</v>
      </c>
      <c r="C293" s="33">
        <v>7</v>
      </c>
      <c r="D293" s="33"/>
      <c r="E293" s="33"/>
      <c r="F293" s="34" t="s">
        <v>258</v>
      </c>
      <c r="G293" s="17">
        <v>0</v>
      </c>
      <c r="H293" s="17">
        <v>29042394.105279993</v>
      </c>
      <c r="I293" s="17">
        <v>0</v>
      </c>
      <c r="J293" s="16">
        <f t="shared" si="18"/>
        <v>0</v>
      </c>
      <c r="K293" s="78">
        <v>29042394.105279993</v>
      </c>
      <c r="L293" s="87">
        <f t="shared" si="21"/>
        <v>4.1511553139825645</v>
      </c>
      <c r="M293" s="87">
        <f t="shared" si="19"/>
        <v>2420199.5087733329</v>
      </c>
      <c r="N293" s="87">
        <f>N294+N302</f>
        <v>2146553.15</v>
      </c>
      <c r="O293" s="75">
        <f t="shared" si="20"/>
        <v>273646.35877333302</v>
      </c>
    </row>
    <row r="294" spans="1:15" x14ac:dyDescent="0.25">
      <c r="A294" s="35">
        <v>2</v>
      </c>
      <c r="B294" s="36">
        <v>3</v>
      </c>
      <c r="C294" s="36">
        <v>7</v>
      </c>
      <c r="D294" s="36">
        <v>1</v>
      </c>
      <c r="E294" s="36"/>
      <c r="F294" s="47" t="s">
        <v>259</v>
      </c>
      <c r="G294" s="20">
        <f>+G295+G296+G297+G298+G299+G300+G301</f>
        <v>0</v>
      </c>
      <c r="H294" s="20">
        <f>+H295+H296+H297+H298+H299+H300+H301</f>
        <v>5409380.1299999999</v>
      </c>
      <c r="I294" s="20">
        <f>+I295+I296+I297+I298+I299+I300+I301</f>
        <v>0</v>
      </c>
      <c r="J294" s="20">
        <f t="shared" si="18"/>
        <v>0</v>
      </c>
      <c r="K294" s="83">
        <f>+K295+K296+K297+K298+K299+K300+K301</f>
        <v>5409380.1299999999</v>
      </c>
      <c r="L294" s="88">
        <f t="shared" si="21"/>
        <v>0.77318615643738453</v>
      </c>
      <c r="M294" s="90">
        <f t="shared" si="19"/>
        <v>450781.67749999999</v>
      </c>
      <c r="N294" s="72">
        <f>N295+N296+N297+N298+N299</f>
        <v>839004.90999999992</v>
      </c>
      <c r="O294" s="76">
        <f t="shared" si="20"/>
        <v>-388223.23249999993</v>
      </c>
    </row>
    <row r="295" spans="1:15" x14ac:dyDescent="0.25">
      <c r="A295" s="48">
        <v>2</v>
      </c>
      <c r="B295" s="39">
        <v>3</v>
      </c>
      <c r="C295" s="39">
        <v>7</v>
      </c>
      <c r="D295" s="39">
        <v>1</v>
      </c>
      <c r="E295" s="39" t="s">
        <v>48</v>
      </c>
      <c r="F295" s="40" t="s">
        <v>39</v>
      </c>
      <c r="G295" s="19"/>
      <c r="H295" s="19">
        <f>VLOOKUP(F295,[1]PPNE4!F$23:N$1531,9,FALSE)</f>
        <v>449693.73</v>
      </c>
      <c r="I295" s="19"/>
      <c r="J295" s="20">
        <f t="shared" si="18"/>
        <v>0</v>
      </c>
      <c r="K295" s="81">
        <f t="shared" ref="K295:K301" si="24">SUBTOTAL(9,G295:I295)</f>
        <v>449693.73</v>
      </c>
      <c r="L295" s="88">
        <f t="shared" si="21"/>
        <v>6.4276674649723864E-2</v>
      </c>
      <c r="M295" s="90">
        <f t="shared" si="19"/>
        <v>37474.477500000001</v>
      </c>
      <c r="N295" s="73">
        <v>252602.11</v>
      </c>
      <c r="O295" s="76">
        <f t="shared" si="20"/>
        <v>-215127.63249999998</v>
      </c>
    </row>
    <row r="296" spans="1:15" x14ac:dyDescent="0.25">
      <c r="A296" s="48">
        <v>2</v>
      </c>
      <c r="B296" s="39">
        <v>3</v>
      </c>
      <c r="C296" s="39">
        <v>7</v>
      </c>
      <c r="D296" s="39">
        <v>1</v>
      </c>
      <c r="E296" s="39" t="s">
        <v>63</v>
      </c>
      <c r="F296" s="40" t="s">
        <v>40</v>
      </c>
      <c r="G296" s="19"/>
      <c r="H296" s="19">
        <f>VLOOKUP(F296,[1]PPNE4!F$23:N$1531,9,FALSE)</f>
        <v>4051554.01</v>
      </c>
      <c r="I296" s="19"/>
      <c r="J296" s="20">
        <f t="shared" si="18"/>
        <v>0</v>
      </c>
      <c r="K296" s="81">
        <f t="shared" si="24"/>
        <v>4051554.01</v>
      </c>
      <c r="L296" s="88">
        <f t="shared" si="21"/>
        <v>0.57910618172629202</v>
      </c>
      <c r="M296" s="90">
        <f t="shared" si="19"/>
        <v>337629.5008333333</v>
      </c>
      <c r="N296" s="73">
        <v>506403.3</v>
      </c>
      <c r="O296" s="76">
        <f t="shared" si="20"/>
        <v>-168773.79916666669</v>
      </c>
    </row>
    <row r="297" spans="1:15" x14ac:dyDescent="0.25">
      <c r="A297" s="48">
        <v>2</v>
      </c>
      <c r="B297" s="39">
        <v>3</v>
      </c>
      <c r="C297" s="39">
        <v>7</v>
      </c>
      <c r="D297" s="39">
        <v>1</v>
      </c>
      <c r="E297" s="39" t="s">
        <v>65</v>
      </c>
      <c r="F297" s="40" t="s">
        <v>260</v>
      </c>
      <c r="G297" s="19"/>
      <c r="H297" s="19">
        <f>VLOOKUP(F297,[1]PPNE4!F$23:N$531,9,FALSE)</f>
        <v>0</v>
      </c>
      <c r="I297" s="19"/>
      <c r="J297" s="20">
        <f t="shared" si="18"/>
        <v>0</v>
      </c>
      <c r="K297" s="81">
        <f t="shared" si="24"/>
        <v>0</v>
      </c>
      <c r="L297" s="88">
        <f t="shared" si="21"/>
        <v>0</v>
      </c>
      <c r="M297" s="90">
        <f t="shared" si="19"/>
        <v>0</v>
      </c>
      <c r="N297" s="73">
        <v>0</v>
      </c>
      <c r="O297" s="76">
        <f t="shared" si="20"/>
        <v>0</v>
      </c>
    </row>
    <row r="298" spans="1:15" x14ac:dyDescent="0.25">
      <c r="A298" s="48">
        <v>2</v>
      </c>
      <c r="B298" s="39">
        <v>3</v>
      </c>
      <c r="C298" s="39">
        <v>7</v>
      </c>
      <c r="D298" s="39">
        <v>1</v>
      </c>
      <c r="E298" s="39" t="s">
        <v>67</v>
      </c>
      <c r="F298" s="40" t="s">
        <v>41</v>
      </c>
      <c r="G298" s="19"/>
      <c r="H298" s="19">
        <f>VLOOKUP(F298,[1]PPNE4!F$23:N$1531,9,FALSE)</f>
        <v>907132.39</v>
      </c>
      <c r="I298" s="19"/>
      <c r="J298" s="20">
        <f t="shared" si="18"/>
        <v>0</v>
      </c>
      <c r="K298" s="81">
        <f t="shared" si="24"/>
        <v>907132.39</v>
      </c>
      <c r="L298" s="88">
        <f t="shared" si="21"/>
        <v>0.12966036572548259</v>
      </c>
      <c r="M298" s="90">
        <f t="shared" si="19"/>
        <v>75594.36583333333</v>
      </c>
      <c r="N298" s="73">
        <v>79999.5</v>
      </c>
      <c r="O298" s="76">
        <f t="shared" si="20"/>
        <v>-4405.1341666666704</v>
      </c>
    </row>
    <row r="299" spans="1:15" x14ac:dyDescent="0.25">
      <c r="A299" s="48">
        <v>2</v>
      </c>
      <c r="B299" s="39">
        <v>3</v>
      </c>
      <c r="C299" s="39">
        <v>7</v>
      </c>
      <c r="D299" s="39">
        <v>1</v>
      </c>
      <c r="E299" s="39" t="s">
        <v>69</v>
      </c>
      <c r="F299" s="40" t="s">
        <v>42</v>
      </c>
      <c r="G299" s="19"/>
      <c r="H299" s="19">
        <f>VLOOKUP(F299,[1]PPNE4!F$23:N$1531,9,FALSE)</f>
        <v>1000</v>
      </c>
      <c r="I299" s="19"/>
      <c r="J299" s="20">
        <f t="shared" si="18"/>
        <v>0</v>
      </c>
      <c r="K299" s="81">
        <f t="shared" si="24"/>
        <v>1000</v>
      </c>
      <c r="L299" s="88">
        <f t="shared" si="21"/>
        <v>1.4293433588616827E-4</v>
      </c>
      <c r="M299" s="90">
        <f t="shared" si="19"/>
        <v>83.333333333333329</v>
      </c>
      <c r="N299" s="73">
        <v>0</v>
      </c>
      <c r="O299" s="76">
        <f t="shared" si="20"/>
        <v>83.333333333333329</v>
      </c>
    </row>
    <row r="300" spans="1:15" x14ac:dyDescent="0.25">
      <c r="A300" s="48">
        <v>2</v>
      </c>
      <c r="B300" s="39">
        <v>3</v>
      </c>
      <c r="C300" s="39">
        <v>7</v>
      </c>
      <c r="D300" s="39">
        <v>1</v>
      </c>
      <c r="E300" s="39" t="s">
        <v>70</v>
      </c>
      <c r="F300" s="40" t="s">
        <v>43</v>
      </c>
      <c r="G300" s="19"/>
      <c r="H300" s="19">
        <f>VLOOKUP(F300,[1]PPNE4!F$23:N$531,9,FALSE)</f>
        <v>0</v>
      </c>
      <c r="I300" s="19"/>
      <c r="J300" s="20">
        <f t="shared" si="18"/>
        <v>0</v>
      </c>
      <c r="K300" s="81">
        <f t="shared" si="24"/>
        <v>0</v>
      </c>
      <c r="L300" s="88">
        <f t="shared" si="21"/>
        <v>0</v>
      </c>
      <c r="M300" s="90">
        <f t="shared" si="19"/>
        <v>0</v>
      </c>
      <c r="N300" s="73">
        <v>0</v>
      </c>
      <c r="O300" s="76">
        <f t="shared" si="20"/>
        <v>0</v>
      </c>
    </row>
    <row r="301" spans="1:15" x14ac:dyDescent="0.25">
      <c r="A301" s="48">
        <v>2</v>
      </c>
      <c r="B301" s="39">
        <v>3</v>
      </c>
      <c r="C301" s="39">
        <v>7</v>
      </c>
      <c r="D301" s="39">
        <v>1</v>
      </c>
      <c r="E301" s="39" t="s">
        <v>77</v>
      </c>
      <c r="F301" s="40" t="s">
        <v>261</v>
      </c>
      <c r="G301" s="22"/>
      <c r="H301" s="19">
        <f>VLOOKUP(F301,[1]PPNE4!F$23:N$531,9,FALSE)</f>
        <v>0</v>
      </c>
      <c r="I301" s="19"/>
      <c r="J301" s="20">
        <f t="shared" si="18"/>
        <v>0</v>
      </c>
      <c r="K301" s="81">
        <f t="shared" si="24"/>
        <v>0</v>
      </c>
      <c r="L301" s="88">
        <f t="shared" si="21"/>
        <v>0</v>
      </c>
      <c r="M301" s="90">
        <f t="shared" si="19"/>
        <v>0</v>
      </c>
      <c r="N301" s="73">
        <v>0</v>
      </c>
      <c r="O301" s="76">
        <f t="shared" si="20"/>
        <v>0</v>
      </c>
    </row>
    <row r="302" spans="1:15" x14ac:dyDescent="0.25">
      <c r="A302" s="35">
        <v>2</v>
      </c>
      <c r="B302" s="36">
        <v>3</v>
      </c>
      <c r="C302" s="36">
        <v>7</v>
      </c>
      <c r="D302" s="36">
        <v>2</v>
      </c>
      <c r="E302" s="36"/>
      <c r="F302" s="47" t="s">
        <v>262</v>
      </c>
      <c r="G302" s="20">
        <f>+G303+G304+G305+G306+G307+G308</f>
        <v>0</v>
      </c>
      <c r="H302" s="20">
        <f>+H303+H304+H305+H306+H307+H308</f>
        <v>25871459.927199993</v>
      </c>
      <c r="I302" s="20">
        <f>+I303+I304+I305+I306+I307+I308</f>
        <v>0</v>
      </c>
      <c r="J302" s="20">
        <f t="shared" si="18"/>
        <v>0</v>
      </c>
      <c r="K302" s="83">
        <f>+K303+K304+K305+K306+K307+K308</f>
        <v>25871459.927199993</v>
      </c>
      <c r="L302" s="88">
        <f t="shared" si="21"/>
        <v>3.6979199430999463</v>
      </c>
      <c r="M302" s="90">
        <f t="shared" si="19"/>
        <v>2155954.9939333326</v>
      </c>
      <c r="N302" s="72">
        <f>N303+N304+N305+N306+N307+N308</f>
        <v>1307548.24</v>
      </c>
      <c r="O302" s="76">
        <f t="shared" si="20"/>
        <v>848406.75393333263</v>
      </c>
    </row>
    <row r="303" spans="1:15" x14ac:dyDescent="0.25">
      <c r="A303" s="38">
        <v>2</v>
      </c>
      <c r="B303" s="39">
        <v>3</v>
      </c>
      <c r="C303" s="39">
        <v>7</v>
      </c>
      <c r="D303" s="39">
        <v>2</v>
      </c>
      <c r="E303" s="39" t="s">
        <v>48</v>
      </c>
      <c r="F303" s="40" t="s">
        <v>263</v>
      </c>
      <c r="G303" s="19"/>
      <c r="H303" s="19">
        <f>VLOOKUP(F303,[1]PPNE4!F$23:N$531,9,FALSE)</f>
        <v>0</v>
      </c>
      <c r="I303" s="19"/>
      <c r="J303" s="20">
        <f t="shared" si="18"/>
        <v>0</v>
      </c>
      <c r="K303" s="81">
        <f t="shared" ref="K303:K308" si="25">SUBTOTAL(9,G303:I303)</f>
        <v>0</v>
      </c>
      <c r="L303" s="88">
        <f t="shared" si="21"/>
        <v>0</v>
      </c>
      <c r="M303" s="90">
        <f t="shared" si="19"/>
        <v>0</v>
      </c>
      <c r="N303" s="73">
        <v>0</v>
      </c>
      <c r="O303" s="76">
        <f t="shared" si="20"/>
        <v>0</v>
      </c>
    </row>
    <row r="304" spans="1:15" x14ac:dyDescent="0.25">
      <c r="A304" s="38">
        <v>2</v>
      </c>
      <c r="B304" s="39">
        <v>3</v>
      </c>
      <c r="C304" s="39">
        <v>7</v>
      </c>
      <c r="D304" s="39">
        <v>2</v>
      </c>
      <c r="E304" s="39" t="s">
        <v>63</v>
      </c>
      <c r="F304" s="40" t="s">
        <v>264</v>
      </c>
      <c r="G304" s="19"/>
      <c r="H304" s="19">
        <f>VLOOKUP(F304,[1]PPNE4!F$23:N$531,9,FALSE)</f>
        <v>0</v>
      </c>
      <c r="I304" s="19"/>
      <c r="J304" s="20">
        <f t="shared" si="18"/>
        <v>0</v>
      </c>
      <c r="K304" s="81">
        <f t="shared" si="25"/>
        <v>0</v>
      </c>
      <c r="L304" s="88">
        <f t="shared" si="21"/>
        <v>0</v>
      </c>
      <c r="M304" s="90">
        <f t="shared" si="19"/>
        <v>0</v>
      </c>
      <c r="N304" s="73">
        <v>0</v>
      </c>
      <c r="O304" s="76">
        <f t="shared" si="20"/>
        <v>0</v>
      </c>
    </row>
    <row r="305" spans="1:15" x14ac:dyDescent="0.25">
      <c r="A305" s="38">
        <v>2</v>
      </c>
      <c r="B305" s="39">
        <v>3</v>
      </c>
      <c r="C305" s="39">
        <v>7</v>
      </c>
      <c r="D305" s="39">
        <v>2</v>
      </c>
      <c r="E305" s="39" t="s">
        <v>65</v>
      </c>
      <c r="F305" s="40" t="s">
        <v>265</v>
      </c>
      <c r="G305" s="19"/>
      <c r="H305" s="19">
        <f>VLOOKUP(F305,[1]PPNE4!F$23:N$1531,9,FALSE)</f>
        <v>25812863.927199993</v>
      </c>
      <c r="I305" s="19"/>
      <c r="J305" s="20">
        <f t="shared" si="18"/>
        <v>0</v>
      </c>
      <c r="K305" s="81">
        <f t="shared" si="25"/>
        <v>25812863.927199993</v>
      </c>
      <c r="L305" s="88">
        <f t="shared" si="21"/>
        <v>3.6895445627543606</v>
      </c>
      <c r="M305" s="90">
        <f t="shared" si="19"/>
        <v>2151071.9939333326</v>
      </c>
      <c r="N305" s="73">
        <v>1016913.52</v>
      </c>
      <c r="O305" s="76">
        <f t="shared" si="20"/>
        <v>1134158.4739333326</v>
      </c>
    </row>
    <row r="306" spans="1:15" x14ac:dyDescent="0.25">
      <c r="A306" s="38">
        <v>2</v>
      </c>
      <c r="B306" s="39">
        <v>3</v>
      </c>
      <c r="C306" s="39">
        <v>7</v>
      </c>
      <c r="D306" s="39">
        <v>2</v>
      </c>
      <c r="E306" s="39" t="s">
        <v>67</v>
      </c>
      <c r="F306" s="40" t="s">
        <v>266</v>
      </c>
      <c r="G306" s="19"/>
      <c r="H306" s="19">
        <f>VLOOKUP(F306,[1]PPNE4!F$23:N$531,9,FALSE)</f>
        <v>0</v>
      </c>
      <c r="I306" s="19"/>
      <c r="J306" s="20">
        <f t="shared" si="18"/>
        <v>0</v>
      </c>
      <c r="K306" s="81">
        <f t="shared" si="25"/>
        <v>0</v>
      </c>
      <c r="L306" s="88">
        <f t="shared" si="21"/>
        <v>0</v>
      </c>
      <c r="M306" s="90">
        <f t="shared" si="19"/>
        <v>0</v>
      </c>
      <c r="N306" s="73">
        <v>0</v>
      </c>
      <c r="O306" s="76">
        <f t="shared" si="20"/>
        <v>0</v>
      </c>
    </row>
    <row r="307" spans="1:15" x14ac:dyDescent="0.25">
      <c r="A307" s="38">
        <v>2</v>
      </c>
      <c r="B307" s="39">
        <v>3</v>
      </c>
      <c r="C307" s="39">
        <v>7</v>
      </c>
      <c r="D307" s="39">
        <v>2</v>
      </c>
      <c r="E307" s="39" t="s">
        <v>69</v>
      </c>
      <c r="F307" s="40" t="s">
        <v>267</v>
      </c>
      <c r="G307" s="22"/>
      <c r="H307" s="19">
        <f>VLOOKUP(F307,[1]PPNE4!F$23:N$1531,9,FALSE)</f>
        <v>56693.14</v>
      </c>
      <c r="I307" s="19"/>
      <c r="J307" s="20">
        <f t="shared" si="18"/>
        <v>0</v>
      </c>
      <c r="K307" s="81">
        <f t="shared" si="25"/>
        <v>56693.14</v>
      </c>
      <c r="L307" s="88">
        <f t="shared" si="21"/>
        <v>8.1033963152015616E-3</v>
      </c>
      <c r="M307" s="90">
        <f t="shared" si="19"/>
        <v>4724.4283333333333</v>
      </c>
      <c r="N307" s="73">
        <v>225</v>
      </c>
      <c r="O307" s="76">
        <f t="shared" si="20"/>
        <v>4499.4283333333333</v>
      </c>
    </row>
    <row r="308" spans="1:15" x14ac:dyDescent="0.25">
      <c r="A308" s="55">
        <v>2</v>
      </c>
      <c r="B308" s="55">
        <v>3</v>
      </c>
      <c r="C308" s="55">
        <v>7</v>
      </c>
      <c r="D308" s="55">
        <v>2</v>
      </c>
      <c r="E308" s="55" t="s">
        <v>70</v>
      </c>
      <c r="F308" s="41" t="s">
        <v>268</v>
      </c>
      <c r="G308" s="22"/>
      <c r="H308" s="19">
        <f>VLOOKUP(F308,[1]PPNE4!F$23:N$1531,9,FALSE)</f>
        <v>1902.86</v>
      </c>
      <c r="I308" s="19"/>
      <c r="J308" s="20">
        <f t="shared" si="18"/>
        <v>0</v>
      </c>
      <c r="K308" s="81">
        <f t="shared" si="25"/>
        <v>1902.86</v>
      </c>
      <c r="L308" s="88">
        <f t="shared" si="21"/>
        <v>2.7198403038435412E-4</v>
      </c>
      <c r="M308" s="90">
        <f t="shared" si="19"/>
        <v>158.57166666666666</v>
      </c>
      <c r="N308" s="73">
        <v>290409.71999999997</v>
      </c>
      <c r="O308" s="76">
        <f t="shared" si="20"/>
        <v>-290251.14833333332</v>
      </c>
    </row>
    <row r="309" spans="1:15" x14ac:dyDescent="0.25">
      <c r="A309" s="32">
        <v>2</v>
      </c>
      <c r="B309" s="33">
        <v>3</v>
      </c>
      <c r="C309" s="33">
        <v>8</v>
      </c>
      <c r="D309" s="33"/>
      <c r="E309" s="33"/>
      <c r="F309" s="34" t="s">
        <v>269</v>
      </c>
      <c r="G309" s="17">
        <v>0</v>
      </c>
      <c r="H309" s="17">
        <v>0</v>
      </c>
      <c r="I309" s="17">
        <v>0</v>
      </c>
      <c r="J309" s="16">
        <f t="shared" si="18"/>
        <v>0</v>
      </c>
      <c r="K309" s="78">
        <v>0</v>
      </c>
      <c r="L309" s="87">
        <f t="shared" si="21"/>
        <v>0</v>
      </c>
      <c r="M309" s="87">
        <f t="shared" si="19"/>
        <v>0</v>
      </c>
      <c r="N309" s="87">
        <v>0</v>
      </c>
      <c r="O309" s="75">
        <f t="shared" si="20"/>
        <v>0</v>
      </c>
    </row>
    <row r="310" spans="1:15" x14ac:dyDescent="0.25">
      <c r="A310" s="61">
        <v>2</v>
      </c>
      <c r="B310" s="61">
        <v>3</v>
      </c>
      <c r="C310" s="61">
        <v>8</v>
      </c>
      <c r="D310" s="61">
        <v>1</v>
      </c>
      <c r="E310" s="61"/>
      <c r="F310" s="37" t="s">
        <v>270</v>
      </c>
      <c r="G310" s="18">
        <v>0</v>
      </c>
      <c r="H310" s="18">
        <v>0</v>
      </c>
      <c r="I310" s="18">
        <v>0</v>
      </c>
      <c r="J310" s="20">
        <f t="shared" si="18"/>
        <v>0</v>
      </c>
      <c r="K310" s="80">
        <v>0</v>
      </c>
      <c r="L310" s="88">
        <f t="shared" si="21"/>
        <v>0</v>
      </c>
      <c r="M310" s="90">
        <f t="shared" si="19"/>
        <v>0</v>
      </c>
      <c r="N310" s="73">
        <v>0</v>
      </c>
      <c r="O310" s="76">
        <f t="shared" si="20"/>
        <v>0</v>
      </c>
    </row>
    <row r="311" spans="1:15" x14ac:dyDescent="0.25">
      <c r="A311" s="55">
        <v>2</v>
      </c>
      <c r="B311" s="55">
        <v>3</v>
      </c>
      <c r="C311" s="55">
        <v>8</v>
      </c>
      <c r="D311" s="55">
        <v>1</v>
      </c>
      <c r="E311" s="55" t="s">
        <v>48</v>
      </c>
      <c r="F311" s="41" t="s">
        <v>270</v>
      </c>
      <c r="G311" s="22"/>
      <c r="H311" s="19">
        <f>VLOOKUP(F311,[1]PPNE4!F$23:N$531,9,FALSE)</f>
        <v>0</v>
      </c>
      <c r="I311" s="22"/>
      <c r="J311" s="20">
        <f t="shared" si="18"/>
        <v>0</v>
      </c>
      <c r="K311" s="81">
        <f>SUBTOTAL(9,G311:I311)</f>
        <v>0</v>
      </c>
      <c r="L311" s="88">
        <f t="shared" si="21"/>
        <v>0</v>
      </c>
      <c r="M311" s="90">
        <f t="shared" si="19"/>
        <v>0</v>
      </c>
      <c r="N311" s="73">
        <v>0</v>
      </c>
      <c r="O311" s="76">
        <f t="shared" si="20"/>
        <v>0</v>
      </c>
    </row>
    <row r="312" spans="1:15" x14ac:dyDescent="0.25">
      <c r="A312" s="61">
        <v>2</v>
      </c>
      <c r="B312" s="61">
        <v>3</v>
      </c>
      <c r="C312" s="61">
        <v>8</v>
      </c>
      <c r="D312" s="61">
        <v>2</v>
      </c>
      <c r="E312" s="61"/>
      <c r="F312" s="37" t="s">
        <v>271</v>
      </c>
      <c r="G312" s="18">
        <v>0</v>
      </c>
      <c r="H312" s="18">
        <v>0</v>
      </c>
      <c r="I312" s="18">
        <v>0</v>
      </c>
      <c r="J312" s="20">
        <f t="shared" si="18"/>
        <v>0</v>
      </c>
      <c r="K312" s="80">
        <v>0</v>
      </c>
      <c r="L312" s="88">
        <f t="shared" si="21"/>
        <v>0</v>
      </c>
      <c r="M312" s="90">
        <f t="shared" si="19"/>
        <v>0</v>
      </c>
      <c r="N312" s="73">
        <v>0</v>
      </c>
      <c r="O312" s="76">
        <f t="shared" si="20"/>
        <v>0</v>
      </c>
    </row>
    <row r="313" spans="1:15" x14ac:dyDescent="0.25">
      <c r="A313" s="55">
        <v>2</v>
      </c>
      <c r="B313" s="55">
        <v>3</v>
      </c>
      <c r="C313" s="55">
        <v>8</v>
      </c>
      <c r="D313" s="55">
        <v>2</v>
      </c>
      <c r="E313" s="55" t="s">
        <v>48</v>
      </c>
      <c r="F313" s="41" t="s">
        <v>271</v>
      </c>
      <c r="G313" s="22"/>
      <c r="H313" s="19">
        <f>VLOOKUP(F313,[1]PPNE4!F$23:N$531,9,FALSE)</f>
        <v>0</v>
      </c>
      <c r="I313" s="22"/>
      <c r="J313" s="20">
        <f t="shared" si="18"/>
        <v>0</v>
      </c>
      <c r="K313" s="81">
        <f>SUBTOTAL(9,G313:I313)</f>
        <v>0</v>
      </c>
      <c r="L313" s="88">
        <f t="shared" si="21"/>
        <v>0</v>
      </c>
      <c r="M313" s="90">
        <f t="shared" si="19"/>
        <v>0</v>
      </c>
      <c r="N313" s="73">
        <v>0</v>
      </c>
      <c r="O313" s="76">
        <f t="shared" si="20"/>
        <v>0</v>
      </c>
    </row>
    <row r="314" spans="1:15" x14ac:dyDescent="0.25">
      <c r="A314" s="32">
        <v>2</v>
      </c>
      <c r="B314" s="33">
        <v>3</v>
      </c>
      <c r="C314" s="33">
        <v>9</v>
      </c>
      <c r="D314" s="33"/>
      <c r="E314" s="33"/>
      <c r="F314" s="34" t="s">
        <v>44</v>
      </c>
      <c r="G314" s="17">
        <v>0</v>
      </c>
      <c r="H314" s="17">
        <v>85885054.267599985</v>
      </c>
      <c r="I314" s="17">
        <v>0</v>
      </c>
      <c r="J314" s="16">
        <f t="shared" si="18"/>
        <v>0</v>
      </c>
      <c r="K314" s="78">
        <v>85885054.267599985</v>
      </c>
      <c r="L314" s="87">
        <f t="shared" si="21"/>
        <v>12.275923194286927</v>
      </c>
      <c r="M314" s="87">
        <f t="shared" si="19"/>
        <v>7157087.8556333324</v>
      </c>
      <c r="N314" s="87">
        <f>N315+N317+N319+N321+N323+N325+N327+N329+N331</f>
        <v>2724100.3499999996</v>
      </c>
      <c r="O314" s="75">
        <f t="shared" si="20"/>
        <v>4432987.5056333328</v>
      </c>
    </row>
    <row r="315" spans="1:15" x14ac:dyDescent="0.25">
      <c r="A315" s="35">
        <v>2</v>
      </c>
      <c r="B315" s="36">
        <v>3</v>
      </c>
      <c r="C315" s="36">
        <v>9</v>
      </c>
      <c r="D315" s="36">
        <v>1</v>
      </c>
      <c r="E315" s="36"/>
      <c r="F315" s="47" t="s">
        <v>272</v>
      </c>
      <c r="G315" s="20">
        <f>+G316</f>
        <v>0</v>
      </c>
      <c r="H315" s="20">
        <f>+H316</f>
        <v>9789313.0199999996</v>
      </c>
      <c r="I315" s="20">
        <f>+I316</f>
        <v>0</v>
      </c>
      <c r="J315" s="20">
        <f t="shared" si="18"/>
        <v>0</v>
      </c>
      <c r="K315" s="83">
        <f>+K316</f>
        <v>9789313.0199999996</v>
      </c>
      <c r="L315" s="88">
        <f t="shared" si="21"/>
        <v>1.3992289552955202</v>
      </c>
      <c r="M315" s="90">
        <f t="shared" si="19"/>
        <v>815776.08499999996</v>
      </c>
      <c r="N315" s="72">
        <f>N316</f>
        <v>601405.66</v>
      </c>
      <c r="O315" s="76">
        <f t="shared" si="20"/>
        <v>214370.42499999993</v>
      </c>
    </row>
    <row r="316" spans="1:15" x14ac:dyDescent="0.25">
      <c r="A316" s="48">
        <v>2</v>
      </c>
      <c r="B316" s="39">
        <v>3</v>
      </c>
      <c r="C316" s="39">
        <v>9</v>
      </c>
      <c r="D316" s="39">
        <v>1</v>
      </c>
      <c r="E316" s="39" t="s">
        <v>48</v>
      </c>
      <c r="F316" s="40" t="s">
        <v>272</v>
      </c>
      <c r="G316" s="19"/>
      <c r="H316" s="19">
        <f>VLOOKUP(F316,[1]PPNE4!F$23:N$1531,9,FALSE)</f>
        <v>9789313.0199999996</v>
      </c>
      <c r="I316" s="19"/>
      <c r="J316" s="20">
        <f t="shared" si="18"/>
        <v>0</v>
      </c>
      <c r="K316" s="81">
        <f>SUBTOTAL(9,G316:I316)</f>
        <v>9789313.0199999996</v>
      </c>
      <c r="L316" s="88">
        <f t="shared" si="21"/>
        <v>1.3992289552955202</v>
      </c>
      <c r="M316" s="90">
        <f t="shared" si="19"/>
        <v>815776.08499999996</v>
      </c>
      <c r="N316" s="73">
        <v>601405.66</v>
      </c>
      <c r="O316" s="76">
        <f t="shared" si="20"/>
        <v>214370.42499999993</v>
      </c>
    </row>
    <row r="317" spans="1:15" x14ac:dyDescent="0.25">
      <c r="A317" s="35">
        <v>2</v>
      </c>
      <c r="B317" s="36">
        <v>3</v>
      </c>
      <c r="C317" s="36">
        <v>9</v>
      </c>
      <c r="D317" s="36">
        <v>2</v>
      </c>
      <c r="E317" s="36"/>
      <c r="F317" s="47" t="s">
        <v>273</v>
      </c>
      <c r="G317" s="20">
        <f>+G318</f>
        <v>0</v>
      </c>
      <c r="H317" s="20">
        <f>+H318</f>
        <v>0</v>
      </c>
      <c r="I317" s="20">
        <f>+I318</f>
        <v>0</v>
      </c>
      <c r="J317" s="20">
        <f t="shared" si="18"/>
        <v>0</v>
      </c>
      <c r="K317" s="83">
        <f>+K318</f>
        <v>0</v>
      </c>
      <c r="L317" s="88">
        <f t="shared" si="21"/>
        <v>0</v>
      </c>
      <c r="M317" s="90">
        <f t="shared" si="19"/>
        <v>0</v>
      </c>
      <c r="N317" s="72">
        <f>N318</f>
        <v>323786.37</v>
      </c>
      <c r="O317" s="76">
        <f t="shared" si="20"/>
        <v>-323786.37</v>
      </c>
    </row>
    <row r="318" spans="1:15" x14ac:dyDescent="0.25">
      <c r="A318" s="48">
        <v>2</v>
      </c>
      <c r="B318" s="39">
        <v>3</v>
      </c>
      <c r="C318" s="39">
        <v>9</v>
      </c>
      <c r="D318" s="39">
        <v>2</v>
      </c>
      <c r="E318" s="39" t="s">
        <v>48</v>
      </c>
      <c r="F318" s="40" t="s">
        <v>273</v>
      </c>
      <c r="G318" s="19"/>
      <c r="H318" s="19">
        <f>VLOOKUP(F318,[1]PPNE4!F$23:N$1531,9,FALSE)</f>
        <v>0</v>
      </c>
      <c r="I318" s="19"/>
      <c r="J318" s="20">
        <f t="shared" si="18"/>
        <v>0</v>
      </c>
      <c r="K318" s="81">
        <f>SUBTOTAL(9,G318:I318)</f>
        <v>0</v>
      </c>
      <c r="L318" s="88">
        <f t="shared" si="21"/>
        <v>0</v>
      </c>
      <c r="M318" s="90">
        <f t="shared" si="19"/>
        <v>0</v>
      </c>
      <c r="N318" s="73">
        <v>323786.37</v>
      </c>
      <c r="O318" s="76">
        <f t="shared" si="20"/>
        <v>-323786.37</v>
      </c>
    </row>
    <row r="319" spans="1:15" x14ac:dyDescent="0.25">
      <c r="A319" s="35">
        <v>2</v>
      </c>
      <c r="B319" s="36">
        <v>3</v>
      </c>
      <c r="C319" s="36">
        <v>9</v>
      </c>
      <c r="D319" s="36">
        <v>3</v>
      </c>
      <c r="E319" s="36"/>
      <c r="F319" s="47" t="s">
        <v>274</v>
      </c>
      <c r="G319" s="20">
        <f>+G320</f>
        <v>0</v>
      </c>
      <c r="H319" s="20">
        <f>+H320</f>
        <v>69228121.809999987</v>
      </c>
      <c r="I319" s="20">
        <f>+I320</f>
        <v>0</v>
      </c>
      <c r="J319" s="20">
        <f t="shared" si="18"/>
        <v>0</v>
      </c>
      <c r="K319" s="83">
        <f>+K320</f>
        <v>69228121.809999987</v>
      </c>
      <c r="L319" s="88">
        <f t="shared" si="21"/>
        <v>9.8950756155591097</v>
      </c>
      <c r="M319" s="90">
        <f t="shared" si="19"/>
        <v>5769010.150833332</v>
      </c>
      <c r="N319" s="72">
        <f>N320</f>
        <v>1418484.15</v>
      </c>
      <c r="O319" s="76">
        <f t="shared" si="20"/>
        <v>4350526.0008333325</v>
      </c>
    </row>
    <row r="320" spans="1:15" x14ac:dyDescent="0.25">
      <c r="A320" s="48">
        <v>2</v>
      </c>
      <c r="B320" s="39">
        <v>3</v>
      </c>
      <c r="C320" s="39">
        <v>9</v>
      </c>
      <c r="D320" s="39">
        <v>3</v>
      </c>
      <c r="E320" s="39" t="s">
        <v>48</v>
      </c>
      <c r="F320" s="40" t="s">
        <v>274</v>
      </c>
      <c r="G320" s="19"/>
      <c r="H320" s="19">
        <f>VLOOKUP(F320,[1]PPNE4!F$23:N$1531,9,FALSE)</f>
        <v>69228121.809999987</v>
      </c>
      <c r="I320" s="19"/>
      <c r="J320" s="20">
        <f t="shared" si="18"/>
        <v>0</v>
      </c>
      <c r="K320" s="81">
        <f>SUBTOTAL(9,G320:I320)</f>
        <v>69228121.809999987</v>
      </c>
      <c r="L320" s="88">
        <f t="shared" si="21"/>
        <v>9.8950756155591097</v>
      </c>
      <c r="M320" s="90">
        <f t="shared" si="19"/>
        <v>5769010.150833332</v>
      </c>
      <c r="N320" s="73">
        <v>1418484.15</v>
      </c>
      <c r="O320" s="76">
        <f t="shared" si="20"/>
        <v>4350526.0008333325</v>
      </c>
    </row>
    <row r="321" spans="1:15" x14ac:dyDescent="0.25">
      <c r="A321" s="35">
        <v>2</v>
      </c>
      <c r="B321" s="36">
        <v>3</v>
      </c>
      <c r="C321" s="36">
        <v>9</v>
      </c>
      <c r="D321" s="36">
        <v>4</v>
      </c>
      <c r="E321" s="36"/>
      <c r="F321" s="47" t="s">
        <v>275</v>
      </c>
      <c r="G321" s="20">
        <f>+G322</f>
        <v>0</v>
      </c>
      <c r="H321" s="20">
        <f>+H322</f>
        <v>0</v>
      </c>
      <c r="I321" s="20">
        <f>+I322</f>
        <v>0</v>
      </c>
      <c r="J321" s="20">
        <f t="shared" si="18"/>
        <v>0</v>
      </c>
      <c r="K321" s="83">
        <f>+K322</f>
        <v>0</v>
      </c>
      <c r="L321" s="88">
        <f t="shared" si="21"/>
        <v>0</v>
      </c>
      <c r="M321" s="90">
        <f t="shared" si="19"/>
        <v>0</v>
      </c>
      <c r="N321" s="73">
        <v>0</v>
      </c>
      <c r="O321" s="76">
        <f t="shared" si="20"/>
        <v>0</v>
      </c>
    </row>
    <row r="322" spans="1:15" x14ac:dyDescent="0.25">
      <c r="A322" s="48">
        <v>2</v>
      </c>
      <c r="B322" s="39">
        <v>3</v>
      </c>
      <c r="C322" s="39">
        <v>9</v>
      </c>
      <c r="D322" s="39">
        <v>4</v>
      </c>
      <c r="E322" s="39" t="s">
        <v>48</v>
      </c>
      <c r="F322" s="40" t="s">
        <v>275</v>
      </c>
      <c r="G322" s="22"/>
      <c r="H322" s="19">
        <f>VLOOKUP(F322,[1]PPNE4!F$23:N$531,9,FALSE)</f>
        <v>0</v>
      </c>
      <c r="I322" s="22"/>
      <c r="J322" s="20">
        <f t="shared" si="18"/>
        <v>0</v>
      </c>
      <c r="K322" s="81">
        <f>SUBTOTAL(9,G322:I322)</f>
        <v>0</v>
      </c>
      <c r="L322" s="88">
        <f t="shared" si="21"/>
        <v>0</v>
      </c>
      <c r="M322" s="90">
        <f t="shared" si="19"/>
        <v>0</v>
      </c>
      <c r="N322" s="73">
        <v>0</v>
      </c>
      <c r="O322" s="76">
        <f t="shared" si="20"/>
        <v>0</v>
      </c>
    </row>
    <row r="323" spans="1:15" x14ac:dyDescent="0.25">
      <c r="A323" s="35">
        <v>2</v>
      </c>
      <c r="B323" s="36">
        <v>3</v>
      </c>
      <c r="C323" s="36">
        <v>9</v>
      </c>
      <c r="D323" s="36">
        <v>5</v>
      </c>
      <c r="E323" s="36"/>
      <c r="F323" s="47" t="s">
        <v>276</v>
      </c>
      <c r="G323" s="20">
        <f>+G324</f>
        <v>0</v>
      </c>
      <c r="H323" s="20">
        <f>+H324</f>
        <v>28852.03</v>
      </c>
      <c r="I323" s="20">
        <f>+I324</f>
        <v>0</v>
      </c>
      <c r="J323" s="20">
        <f t="shared" si="18"/>
        <v>0</v>
      </c>
      <c r="K323" s="83">
        <f>+K324</f>
        <v>28852.03</v>
      </c>
      <c r="L323" s="88">
        <f t="shared" si="21"/>
        <v>4.123945747017803E-3</v>
      </c>
      <c r="M323" s="90">
        <f t="shared" si="19"/>
        <v>2404.3358333333331</v>
      </c>
      <c r="N323" s="73">
        <v>0</v>
      </c>
      <c r="O323" s="76">
        <f t="shared" si="20"/>
        <v>2404.3358333333331</v>
      </c>
    </row>
    <row r="324" spans="1:15" x14ac:dyDescent="0.25">
      <c r="A324" s="48">
        <v>2</v>
      </c>
      <c r="B324" s="39">
        <v>3</v>
      </c>
      <c r="C324" s="39">
        <v>9</v>
      </c>
      <c r="D324" s="39">
        <v>5</v>
      </c>
      <c r="E324" s="39" t="s">
        <v>48</v>
      </c>
      <c r="F324" s="40" t="s">
        <v>276</v>
      </c>
      <c r="G324" s="22"/>
      <c r="H324" s="19">
        <f>VLOOKUP(F324,[1]PPNE4!F$23:N$1531,9,FALSE)</f>
        <v>28852.03</v>
      </c>
      <c r="I324" s="22"/>
      <c r="J324" s="20">
        <f t="shared" ref="J324:J387" si="26">+J325</f>
        <v>0</v>
      </c>
      <c r="K324" s="81">
        <f>SUBTOTAL(9,G324:I324)</f>
        <v>28852.03</v>
      </c>
      <c r="L324" s="88">
        <f t="shared" si="21"/>
        <v>4.123945747017803E-3</v>
      </c>
      <c r="M324" s="90">
        <f t="shared" si="19"/>
        <v>2404.3358333333331</v>
      </c>
      <c r="N324" s="73">
        <v>0</v>
      </c>
      <c r="O324" s="76">
        <f t="shared" si="20"/>
        <v>2404.3358333333331</v>
      </c>
    </row>
    <row r="325" spans="1:15" x14ac:dyDescent="0.25">
      <c r="A325" s="35">
        <v>2</v>
      </c>
      <c r="B325" s="36">
        <v>3</v>
      </c>
      <c r="C325" s="36">
        <v>9</v>
      </c>
      <c r="D325" s="36">
        <v>6</v>
      </c>
      <c r="E325" s="36"/>
      <c r="F325" s="47" t="s">
        <v>277</v>
      </c>
      <c r="G325" s="20">
        <f>+G326</f>
        <v>0</v>
      </c>
      <c r="H325" s="20">
        <f>+H326</f>
        <v>1450343.57</v>
      </c>
      <c r="I325" s="20">
        <f>+I326</f>
        <v>0</v>
      </c>
      <c r="J325" s="20">
        <f t="shared" si="26"/>
        <v>0</v>
      </c>
      <c r="K325" s="83">
        <f>+K326</f>
        <v>1450343.57</v>
      </c>
      <c r="L325" s="88">
        <f t="shared" si="21"/>
        <v>0.20730389498472443</v>
      </c>
      <c r="M325" s="90">
        <f t="shared" si="19"/>
        <v>120861.96416666667</v>
      </c>
      <c r="N325" s="72">
        <f>N326</f>
        <v>46475.43</v>
      </c>
      <c r="O325" s="76">
        <f t="shared" si="20"/>
        <v>74386.534166666679</v>
      </c>
    </row>
    <row r="326" spans="1:15" x14ac:dyDescent="0.25">
      <c r="A326" s="48">
        <v>2</v>
      </c>
      <c r="B326" s="39">
        <v>3</v>
      </c>
      <c r="C326" s="39">
        <v>9</v>
      </c>
      <c r="D326" s="39">
        <v>6</v>
      </c>
      <c r="E326" s="39" t="s">
        <v>48</v>
      </c>
      <c r="F326" s="40" t="s">
        <v>277</v>
      </c>
      <c r="G326" s="19"/>
      <c r="H326" s="19">
        <f>VLOOKUP(F326,[1]PPNE4!F$23:N$1531,9,FALSE)</f>
        <v>1450343.57</v>
      </c>
      <c r="I326" s="19"/>
      <c r="J326" s="20">
        <f t="shared" si="26"/>
        <v>0</v>
      </c>
      <c r="K326" s="81">
        <f>SUBTOTAL(9,G326:I326)</f>
        <v>1450343.57</v>
      </c>
      <c r="L326" s="88">
        <f t="shared" si="21"/>
        <v>0.20730389498472443</v>
      </c>
      <c r="M326" s="90">
        <f t="shared" si="19"/>
        <v>120861.96416666667</v>
      </c>
      <c r="N326" s="73">
        <v>46475.43</v>
      </c>
      <c r="O326" s="76">
        <f t="shared" si="20"/>
        <v>74386.534166666679</v>
      </c>
    </row>
    <row r="327" spans="1:15" x14ac:dyDescent="0.25">
      <c r="A327" s="35">
        <v>2</v>
      </c>
      <c r="B327" s="36">
        <v>3</v>
      </c>
      <c r="C327" s="36">
        <v>9</v>
      </c>
      <c r="D327" s="36">
        <v>7</v>
      </c>
      <c r="E327" s="36"/>
      <c r="F327" s="47" t="s">
        <v>278</v>
      </c>
      <c r="G327" s="20">
        <f>+G328</f>
        <v>0</v>
      </c>
      <c r="H327" s="20">
        <f>+H328</f>
        <v>0</v>
      </c>
      <c r="I327" s="20">
        <f>+I328</f>
        <v>0</v>
      </c>
      <c r="J327" s="20">
        <f t="shared" si="26"/>
        <v>0</v>
      </c>
      <c r="K327" s="83">
        <f>+K328</f>
        <v>0</v>
      </c>
      <c r="L327" s="88">
        <f t="shared" si="21"/>
        <v>0</v>
      </c>
      <c r="M327" s="90">
        <f t="shared" si="19"/>
        <v>0</v>
      </c>
      <c r="N327" s="72">
        <f>N328</f>
        <v>0</v>
      </c>
      <c r="O327" s="76">
        <f t="shared" si="20"/>
        <v>0</v>
      </c>
    </row>
    <row r="328" spans="1:15" x14ac:dyDescent="0.25">
      <c r="A328" s="48">
        <v>2</v>
      </c>
      <c r="B328" s="39">
        <v>3</v>
      </c>
      <c r="C328" s="39">
        <v>9</v>
      </c>
      <c r="D328" s="39">
        <v>7</v>
      </c>
      <c r="E328" s="39" t="s">
        <v>48</v>
      </c>
      <c r="F328" s="40" t="s">
        <v>278</v>
      </c>
      <c r="G328" s="22"/>
      <c r="H328" s="19">
        <f>VLOOKUP(F328,[1]PPNE4!F$23:N$531,9,FALSE)</f>
        <v>0</v>
      </c>
      <c r="I328" s="22"/>
      <c r="J328" s="20">
        <f t="shared" si="26"/>
        <v>0</v>
      </c>
      <c r="K328" s="81">
        <f>SUBTOTAL(9,G328:I328)</f>
        <v>0</v>
      </c>
      <c r="L328" s="88">
        <f t="shared" si="21"/>
        <v>0</v>
      </c>
      <c r="M328" s="90">
        <f t="shared" si="19"/>
        <v>0</v>
      </c>
      <c r="N328" s="73">
        <v>0</v>
      </c>
      <c r="O328" s="76">
        <f t="shared" si="20"/>
        <v>0</v>
      </c>
    </row>
    <row r="329" spans="1:15" x14ac:dyDescent="0.25">
      <c r="A329" s="35">
        <v>2</v>
      </c>
      <c r="B329" s="36">
        <v>3</v>
      </c>
      <c r="C329" s="36">
        <v>9</v>
      </c>
      <c r="D329" s="36">
        <v>8</v>
      </c>
      <c r="E329" s="36"/>
      <c r="F329" s="47" t="s">
        <v>45</v>
      </c>
      <c r="G329" s="20">
        <f>+G330</f>
        <v>0</v>
      </c>
      <c r="H329" s="20">
        <f>+H330</f>
        <v>460729.08</v>
      </c>
      <c r="I329" s="20">
        <f>+I330</f>
        <v>0</v>
      </c>
      <c r="J329" s="20">
        <f t="shared" si="26"/>
        <v>0</v>
      </c>
      <c r="K329" s="83">
        <f>+K330</f>
        <v>460729.08</v>
      </c>
      <c r="L329" s="88">
        <f t="shared" si="21"/>
        <v>6.5854005073245292E-2</v>
      </c>
      <c r="M329" s="90">
        <f t="shared" si="19"/>
        <v>38394.090000000004</v>
      </c>
      <c r="N329" s="72">
        <f>N330</f>
        <v>333948.74</v>
      </c>
      <c r="O329" s="76">
        <f t="shared" si="20"/>
        <v>-295554.64999999997</v>
      </c>
    </row>
    <row r="330" spans="1:15" x14ac:dyDescent="0.25">
      <c r="A330" s="48">
        <v>2</v>
      </c>
      <c r="B330" s="39">
        <v>3</v>
      </c>
      <c r="C330" s="39">
        <v>9</v>
      </c>
      <c r="D330" s="39">
        <v>8</v>
      </c>
      <c r="E330" s="39" t="s">
        <v>48</v>
      </c>
      <c r="F330" s="40" t="s">
        <v>45</v>
      </c>
      <c r="G330" s="22"/>
      <c r="H330" s="19">
        <f>VLOOKUP(F330,[1]PPNE4!F$23:N$1531,9,FALSE)</f>
        <v>460729.08</v>
      </c>
      <c r="I330" s="19"/>
      <c r="J330" s="20">
        <f t="shared" si="26"/>
        <v>0</v>
      </c>
      <c r="K330" s="81">
        <f>SUBTOTAL(9,G330:I330)</f>
        <v>460729.08</v>
      </c>
      <c r="L330" s="88">
        <f t="shared" si="21"/>
        <v>6.5854005073245292E-2</v>
      </c>
      <c r="M330" s="90">
        <f t="shared" si="19"/>
        <v>38394.090000000004</v>
      </c>
      <c r="N330" s="73">
        <v>333948.74</v>
      </c>
      <c r="O330" s="76">
        <f t="shared" si="20"/>
        <v>-295554.64999999997</v>
      </c>
    </row>
    <row r="331" spans="1:15" x14ac:dyDescent="0.25">
      <c r="A331" s="35">
        <v>2</v>
      </c>
      <c r="B331" s="36">
        <v>3</v>
      </c>
      <c r="C331" s="36">
        <v>9</v>
      </c>
      <c r="D331" s="36">
        <v>9</v>
      </c>
      <c r="E331" s="36"/>
      <c r="F331" s="47" t="s">
        <v>279</v>
      </c>
      <c r="G331" s="20">
        <f>+G332</f>
        <v>0</v>
      </c>
      <c r="H331" s="20">
        <f>+H332</f>
        <v>64845.67</v>
      </c>
      <c r="I331" s="20">
        <f>+I332</f>
        <v>0</v>
      </c>
      <c r="J331" s="20">
        <f t="shared" si="26"/>
        <v>0</v>
      </c>
      <c r="K331" s="83">
        <f>+K332</f>
        <v>64845.67</v>
      </c>
      <c r="L331" s="88">
        <f t="shared" si="21"/>
        <v>9.2686727765436249E-3</v>
      </c>
      <c r="M331" s="90">
        <f t="shared" si="19"/>
        <v>5403.8058333333329</v>
      </c>
      <c r="N331" s="72">
        <f>N332</f>
        <v>0</v>
      </c>
      <c r="O331" s="76">
        <f t="shared" si="20"/>
        <v>5403.8058333333329</v>
      </c>
    </row>
    <row r="332" spans="1:15" x14ac:dyDescent="0.25">
      <c r="A332" s="48">
        <v>2</v>
      </c>
      <c r="B332" s="39">
        <v>3</v>
      </c>
      <c r="C332" s="39">
        <v>9</v>
      </c>
      <c r="D332" s="39">
        <v>9</v>
      </c>
      <c r="E332" s="39" t="s">
        <v>48</v>
      </c>
      <c r="F332" s="40" t="s">
        <v>279</v>
      </c>
      <c r="G332" s="19"/>
      <c r="H332" s="19">
        <f>VLOOKUP(F332,[1]PPNE4!F$23:N$1531,9,FALSE)</f>
        <v>64845.67</v>
      </c>
      <c r="I332" s="19"/>
      <c r="J332" s="20">
        <f t="shared" si="26"/>
        <v>0</v>
      </c>
      <c r="K332" s="81">
        <f>SUBTOTAL(9,G332:I332)</f>
        <v>64845.67</v>
      </c>
      <c r="L332" s="88">
        <f t="shared" si="21"/>
        <v>9.2686727765436249E-3</v>
      </c>
      <c r="M332" s="90">
        <f t="shared" si="19"/>
        <v>5403.8058333333329</v>
      </c>
      <c r="N332" s="73">
        <v>0</v>
      </c>
      <c r="O332" s="76">
        <f t="shared" si="20"/>
        <v>5403.8058333333329</v>
      </c>
    </row>
    <row r="333" spans="1:15" x14ac:dyDescent="0.25">
      <c r="A333" s="16">
        <v>2</v>
      </c>
      <c r="B333" s="16">
        <v>4</v>
      </c>
      <c r="C333" s="16"/>
      <c r="D333" s="16"/>
      <c r="E333" s="16"/>
      <c r="F333" s="16" t="s">
        <v>280</v>
      </c>
      <c r="G333" s="16">
        <v>0</v>
      </c>
      <c r="H333" s="16">
        <v>0</v>
      </c>
      <c r="I333" s="16">
        <v>0</v>
      </c>
      <c r="J333" s="16">
        <f t="shared" si="26"/>
        <v>0</v>
      </c>
      <c r="K333" s="78">
        <v>0</v>
      </c>
      <c r="L333" s="87">
        <f t="shared" si="21"/>
        <v>0</v>
      </c>
      <c r="M333" s="87">
        <f t="shared" si="19"/>
        <v>0</v>
      </c>
      <c r="N333" s="87">
        <v>0</v>
      </c>
      <c r="O333" s="75">
        <f t="shared" si="20"/>
        <v>0</v>
      </c>
    </row>
    <row r="334" spans="1:15" x14ac:dyDescent="0.25">
      <c r="A334" s="32">
        <v>2</v>
      </c>
      <c r="B334" s="33">
        <v>4</v>
      </c>
      <c r="C334" s="33">
        <v>1</v>
      </c>
      <c r="D334" s="33"/>
      <c r="E334" s="33"/>
      <c r="F334" s="34" t="s">
        <v>281</v>
      </c>
      <c r="G334" s="17">
        <v>0</v>
      </c>
      <c r="H334" s="17">
        <v>0</v>
      </c>
      <c r="I334" s="17">
        <v>0</v>
      </c>
      <c r="J334" s="16">
        <f t="shared" si="26"/>
        <v>0</v>
      </c>
      <c r="K334" s="78">
        <v>0</v>
      </c>
      <c r="L334" s="87">
        <f t="shared" si="21"/>
        <v>0</v>
      </c>
      <c r="M334" s="87">
        <f t="shared" si="19"/>
        <v>0</v>
      </c>
      <c r="N334" s="87">
        <v>0</v>
      </c>
      <c r="O334" s="75">
        <f t="shared" si="20"/>
        <v>0</v>
      </c>
    </row>
    <row r="335" spans="1:15" x14ac:dyDescent="0.25">
      <c r="A335" s="35">
        <v>2</v>
      </c>
      <c r="B335" s="36">
        <v>4</v>
      </c>
      <c r="C335" s="36">
        <v>1</v>
      </c>
      <c r="D335" s="36">
        <v>1</v>
      </c>
      <c r="E335" s="36"/>
      <c r="F335" s="47" t="s">
        <v>282</v>
      </c>
      <c r="G335" s="20">
        <f>+G336+G337+G338</f>
        <v>0</v>
      </c>
      <c r="H335" s="20">
        <f>+H336+H337+H338</f>
        <v>0</v>
      </c>
      <c r="I335" s="20">
        <f>+I336+I337+I338</f>
        <v>0</v>
      </c>
      <c r="J335" s="20">
        <f t="shared" si="26"/>
        <v>0</v>
      </c>
      <c r="K335" s="83">
        <f>+K336+K337+K338</f>
        <v>0</v>
      </c>
      <c r="L335" s="88">
        <f t="shared" si="21"/>
        <v>0</v>
      </c>
      <c r="M335" s="90">
        <f t="shared" ref="M335:M398" si="27">K335/12</f>
        <v>0</v>
      </c>
      <c r="N335" s="72">
        <f>N336+N337+N338</f>
        <v>0</v>
      </c>
      <c r="O335" s="76">
        <f t="shared" ref="O335:O398" si="28">M335-N335</f>
        <v>0</v>
      </c>
    </row>
    <row r="336" spans="1:15" x14ac:dyDescent="0.25">
      <c r="A336" s="48">
        <v>2</v>
      </c>
      <c r="B336" s="39">
        <v>4</v>
      </c>
      <c r="C336" s="39">
        <v>1</v>
      </c>
      <c r="D336" s="39">
        <v>1</v>
      </c>
      <c r="E336" s="39" t="s">
        <v>48</v>
      </c>
      <c r="F336" s="43" t="s">
        <v>283</v>
      </c>
      <c r="G336" s="19"/>
      <c r="H336" s="19">
        <f>VLOOKUP(F336,[1]PPNE4!F$23:N$531,9,FALSE)</f>
        <v>0</v>
      </c>
      <c r="I336" s="19"/>
      <c r="J336" s="20">
        <f t="shared" si="26"/>
        <v>0</v>
      </c>
      <c r="K336" s="81">
        <f>SUBTOTAL(9,G336:I336)</f>
        <v>0</v>
      </c>
      <c r="L336" s="88">
        <f t="shared" ref="L336:L399" si="29">IFERROR(K336/$K$14*100,"0.00")</f>
        <v>0</v>
      </c>
      <c r="M336" s="90">
        <f t="shared" si="27"/>
        <v>0</v>
      </c>
      <c r="N336" s="73">
        <v>0</v>
      </c>
      <c r="O336" s="76">
        <f t="shared" si="28"/>
        <v>0</v>
      </c>
    </row>
    <row r="337" spans="1:15" x14ac:dyDescent="0.25">
      <c r="A337" s="48">
        <v>2</v>
      </c>
      <c r="B337" s="39">
        <v>4</v>
      </c>
      <c r="C337" s="39">
        <v>1</v>
      </c>
      <c r="D337" s="39">
        <v>1</v>
      </c>
      <c r="E337" s="39" t="s">
        <v>63</v>
      </c>
      <c r="F337" s="43" t="s">
        <v>284</v>
      </c>
      <c r="G337" s="19"/>
      <c r="H337" s="19">
        <f>VLOOKUP(F337,[1]PPNE4!F$23:N$531,9,FALSE)</f>
        <v>0</v>
      </c>
      <c r="I337" s="19"/>
      <c r="J337" s="20">
        <f t="shared" si="26"/>
        <v>0</v>
      </c>
      <c r="K337" s="81">
        <f>SUBTOTAL(9,G337:I337)</f>
        <v>0</v>
      </c>
      <c r="L337" s="88">
        <f t="shared" si="29"/>
        <v>0</v>
      </c>
      <c r="M337" s="90">
        <f t="shared" si="27"/>
        <v>0</v>
      </c>
      <c r="N337" s="73">
        <v>0</v>
      </c>
      <c r="O337" s="76">
        <f t="shared" si="28"/>
        <v>0</v>
      </c>
    </row>
    <row r="338" spans="1:15" x14ac:dyDescent="0.25">
      <c r="A338" s="48">
        <v>2</v>
      </c>
      <c r="B338" s="39">
        <v>4</v>
      </c>
      <c r="C338" s="39">
        <v>1</v>
      </c>
      <c r="D338" s="39">
        <v>1</v>
      </c>
      <c r="E338" s="39" t="s">
        <v>65</v>
      </c>
      <c r="F338" s="43" t="s">
        <v>285</v>
      </c>
      <c r="G338" s="22"/>
      <c r="H338" s="19">
        <f>VLOOKUP(F338,[1]PPNE4!F$23:N$531,9,FALSE)</f>
        <v>0</v>
      </c>
      <c r="I338" s="22"/>
      <c r="J338" s="20">
        <f t="shared" si="26"/>
        <v>0</v>
      </c>
      <c r="K338" s="81">
        <f>SUBTOTAL(9,G338:I338)</f>
        <v>0</v>
      </c>
      <c r="L338" s="88">
        <f t="shared" si="29"/>
        <v>0</v>
      </c>
      <c r="M338" s="90">
        <f t="shared" si="27"/>
        <v>0</v>
      </c>
      <c r="N338" s="73">
        <v>0</v>
      </c>
      <c r="O338" s="76">
        <f t="shared" si="28"/>
        <v>0</v>
      </c>
    </row>
    <row r="339" spans="1:15" x14ac:dyDescent="0.25">
      <c r="A339" s="35">
        <v>2</v>
      </c>
      <c r="B339" s="36">
        <v>4</v>
      </c>
      <c r="C339" s="36">
        <v>1</v>
      </c>
      <c r="D339" s="36">
        <v>2</v>
      </c>
      <c r="E339" s="36"/>
      <c r="F339" s="47" t="s">
        <v>286</v>
      </c>
      <c r="G339" s="20">
        <f>+G340+G341+G342</f>
        <v>0</v>
      </c>
      <c r="H339" s="20">
        <f>+H340+H341+H342</f>
        <v>0</v>
      </c>
      <c r="I339" s="20">
        <f>+I340+I341+I342</f>
        <v>0</v>
      </c>
      <c r="J339" s="20">
        <f t="shared" si="26"/>
        <v>0</v>
      </c>
      <c r="K339" s="83">
        <f>+K340+K341+K342</f>
        <v>0</v>
      </c>
      <c r="L339" s="88">
        <f t="shared" si="29"/>
        <v>0</v>
      </c>
      <c r="M339" s="90">
        <f t="shared" si="27"/>
        <v>0</v>
      </c>
      <c r="N339" s="72">
        <f>N340+N341+N342</f>
        <v>0</v>
      </c>
      <c r="O339" s="76">
        <f t="shared" si="28"/>
        <v>0</v>
      </c>
    </row>
    <row r="340" spans="1:15" ht="22.5" customHeight="1" x14ac:dyDescent="0.25">
      <c r="A340" s="48">
        <v>2</v>
      </c>
      <c r="B340" s="39">
        <v>4</v>
      </c>
      <c r="C340" s="39">
        <v>1</v>
      </c>
      <c r="D340" s="39">
        <v>2</v>
      </c>
      <c r="E340" s="39" t="s">
        <v>48</v>
      </c>
      <c r="F340" s="43" t="s">
        <v>287</v>
      </c>
      <c r="G340" s="19"/>
      <c r="H340" s="19">
        <f>VLOOKUP(F340,[1]PPNE4!F$23:N$531,9,FALSE)</f>
        <v>0</v>
      </c>
      <c r="I340" s="19"/>
      <c r="J340" s="20">
        <f t="shared" si="26"/>
        <v>0</v>
      </c>
      <c r="K340" s="81">
        <f>SUBTOTAL(9,G340:I340)</f>
        <v>0</v>
      </c>
      <c r="L340" s="88">
        <f t="shared" si="29"/>
        <v>0</v>
      </c>
      <c r="M340" s="90">
        <f t="shared" si="27"/>
        <v>0</v>
      </c>
      <c r="N340" s="73">
        <v>0</v>
      </c>
      <c r="O340" s="76">
        <f t="shared" si="28"/>
        <v>0</v>
      </c>
    </row>
    <row r="341" spans="1:15" x14ac:dyDescent="0.25">
      <c r="A341" s="48">
        <v>2</v>
      </c>
      <c r="B341" s="39">
        <v>4</v>
      </c>
      <c r="C341" s="39">
        <v>1</v>
      </c>
      <c r="D341" s="39">
        <v>2</v>
      </c>
      <c r="E341" s="39" t="s">
        <v>63</v>
      </c>
      <c r="F341" s="43" t="s">
        <v>288</v>
      </c>
      <c r="G341" s="19"/>
      <c r="H341" s="19">
        <f>VLOOKUP(F341,[1]PPNE4!F$23:N$531,9,FALSE)</f>
        <v>0</v>
      </c>
      <c r="I341" s="19"/>
      <c r="J341" s="20">
        <f t="shared" si="26"/>
        <v>0</v>
      </c>
      <c r="K341" s="81">
        <f>SUBTOTAL(9,G341:I341)</f>
        <v>0</v>
      </c>
      <c r="L341" s="88">
        <f t="shared" si="29"/>
        <v>0</v>
      </c>
      <c r="M341" s="90">
        <f t="shared" si="27"/>
        <v>0</v>
      </c>
      <c r="N341" s="73">
        <v>0</v>
      </c>
      <c r="O341" s="76">
        <f t="shared" si="28"/>
        <v>0</v>
      </c>
    </row>
    <row r="342" spans="1:15" x14ac:dyDescent="0.25">
      <c r="A342" s="48">
        <v>2</v>
      </c>
      <c r="B342" s="39">
        <v>4</v>
      </c>
      <c r="C342" s="39">
        <v>1</v>
      </c>
      <c r="D342" s="39">
        <v>2</v>
      </c>
      <c r="E342" s="39" t="s">
        <v>65</v>
      </c>
      <c r="F342" s="43" t="s">
        <v>289</v>
      </c>
      <c r="G342" s="22"/>
      <c r="H342" s="19">
        <f>VLOOKUP(F342,[1]PPNE4!F$23:N$531,9,FALSE)</f>
        <v>0</v>
      </c>
      <c r="I342" s="22"/>
      <c r="J342" s="20">
        <f t="shared" si="26"/>
        <v>0</v>
      </c>
      <c r="K342" s="81">
        <f>SUBTOTAL(9,G342:I342)</f>
        <v>0</v>
      </c>
      <c r="L342" s="88">
        <f t="shared" si="29"/>
        <v>0</v>
      </c>
      <c r="M342" s="90">
        <f t="shared" si="27"/>
        <v>0</v>
      </c>
      <c r="N342" s="73">
        <v>0</v>
      </c>
      <c r="O342" s="76">
        <f t="shared" si="28"/>
        <v>0</v>
      </c>
    </row>
    <row r="343" spans="1:15" x14ac:dyDescent="0.25">
      <c r="A343" s="35">
        <v>2</v>
      </c>
      <c r="B343" s="36">
        <v>4</v>
      </c>
      <c r="C343" s="36">
        <v>1</v>
      </c>
      <c r="D343" s="36">
        <v>4</v>
      </c>
      <c r="E343" s="39"/>
      <c r="F343" s="62" t="s">
        <v>290</v>
      </c>
      <c r="G343" s="20">
        <f>+G344+G345</f>
        <v>0</v>
      </c>
      <c r="H343" s="20">
        <f>+H344+H345</f>
        <v>0</v>
      </c>
      <c r="I343" s="20">
        <f>+I344+I345</f>
        <v>0</v>
      </c>
      <c r="J343" s="20">
        <f t="shared" si="26"/>
        <v>0</v>
      </c>
      <c r="K343" s="83">
        <f>+K344+K345</f>
        <v>0</v>
      </c>
      <c r="L343" s="88">
        <f t="shared" si="29"/>
        <v>0</v>
      </c>
      <c r="M343" s="90">
        <f t="shared" si="27"/>
        <v>0</v>
      </c>
      <c r="N343" s="72">
        <f>N344+N345</f>
        <v>0</v>
      </c>
      <c r="O343" s="76">
        <f t="shared" si="28"/>
        <v>0</v>
      </c>
    </row>
    <row r="344" spans="1:15" x14ac:dyDescent="0.25">
      <c r="A344" s="63">
        <v>2</v>
      </c>
      <c r="B344" s="64">
        <v>4</v>
      </c>
      <c r="C344" s="64">
        <v>1</v>
      </c>
      <c r="D344" s="64">
        <v>4</v>
      </c>
      <c r="E344" s="39" t="s">
        <v>48</v>
      </c>
      <c r="F344" s="65" t="s">
        <v>291</v>
      </c>
      <c r="G344" s="19"/>
      <c r="H344" s="19">
        <f>VLOOKUP(F344,[1]PPNE4!F$23:N$531,9,FALSE)</f>
        <v>0</v>
      </c>
      <c r="I344" s="19"/>
      <c r="J344" s="20">
        <f t="shared" si="26"/>
        <v>0</v>
      </c>
      <c r="K344" s="81">
        <f>SUBTOTAL(9,G344:I344)</f>
        <v>0</v>
      </c>
      <c r="L344" s="88">
        <f t="shared" si="29"/>
        <v>0</v>
      </c>
      <c r="M344" s="90">
        <f t="shared" si="27"/>
        <v>0</v>
      </c>
      <c r="N344" s="73">
        <v>0</v>
      </c>
      <c r="O344" s="76">
        <f t="shared" si="28"/>
        <v>0</v>
      </c>
    </row>
    <row r="345" spans="1:15" x14ac:dyDescent="0.25">
      <c r="A345" s="48">
        <v>2</v>
      </c>
      <c r="B345" s="39">
        <v>4</v>
      </c>
      <c r="C345" s="39">
        <v>1</v>
      </c>
      <c r="D345" s="39">
        <v>4</v>
      </c>
      <c r="E345" s="39" t="s">
        <v>63</v>
      </c>
      <c r="F345" s="43" t="s">
        <v>292</v>
      </c>
      <c r="G345" s="22"/>
      <c r="H345" s="19">
        <f>VLOOKUP(F345,[1]PPNE4!F$23:N$531,9,FALSE)</f>
        <v>0</v>
      </c>
      <c r="I345" s="22"/>
      <c r="J345" s="20">
        <f t="shared" si="26"/>
        <v>0</v>
      </c>
      <c r="K345" s="81">
        <f>SUBTOTAL(9,G345:I345)</f>
        <v>0</v>
      </c>
      <c r="L345" s="88">
        <f t="shared" si="29"/>
        <v>0</v>
      </c>
      <c r="M345" s="90">
        <f t="shared" si="27"/>
        <v>0</v>
      </c>
      <c r="N345" s="73">
        <v>0</v>
      </c>
      <c r="O345" s="76">
        <f t="shared" si="28"/>
        <v>0</v>
      </c>
    </row>
    <row r="346" spans="1:15" ht="22.5" customHeight="1" x14ac:dyDescent="0.25">
      <c r="A346" s="52">
        <v>2</v>
      </c>
      <c r="B346" s="36">
        <v>4</v>
      </c>
      <c r="C346" s="36">
        <v>1</v>
      </c>
      <c r="D346" s="36">
        <v>5</v>
      </c>
      <c r="E346" s="36"/>
      <c r="F346" s="62" t="s">
        <v>293</v>
      </c>
      <c r="G346" s="18">
        <v>0</v>
      </c>
      <c r="H346" s="18">
        <v>0</v>
      </c>
      <c r="I346" s="18">
        <v>0</v>
      </c>
      <c r="J346" s="20">
        <f t="shared" si="26"/>
        <v>0</v>
      </c>
      <c r="K346" s="80">
        <v>0</v>
      </c>
      <c r="L346" s="88">
        <f t="shared" si="29"/>
        <v>0</v>
      </c>
      <c r="M346" s="90">
        <f t="shared" si="27"/>
        <v>0</v>
      </c>
      <c r="N346" s="73">
        <v>0</v>
      </c>
      <c r="O346" s="76">
        <f t="shared" si="28"/>
        <v>0</v>
      </c>
    </row>
    <row r="347" spans="1:15" ht="22.5" customHeight="1" x14ac:dyDescent="0.25">
      <c r="A347" s="48">
        <v>2</v>
      </c>
      <c r="B347" s="39">
        <v>4</v>
      </c>
      <c r="C347" s="39">
        <v>1</v>
      </c>
      <c r="D347" s="39">
        <v>5</v>
      </c>
      <c r="E347" s="39" t="s">
        <v>48</v>
      </c>
      <c r="F347" s="43" t="s">
        <v>293</v>
      </c>
      <c r="G347" s="22"/>
      <c r="H347" s="19">
        <f>VLOOKUP(F347,[1]PPNE4!F$23:N$531,9,FALSE)</f>
        <v>0</v>
      </c>
      <c r="I347" s="22"/>
      <c r="J347" s="20">
        <f t="shared" si="26"/>
        <v>0</v>
      </c>
      <c r="K347" s="81">
        <f>SUBTOTAL(9,G347:I347)</f>
        <v>0</v>
      </c>
      <c r="L347" s="88">
        <f t="shared" si="29"/>
        <v>0</v>
      </c>
      <c r="M347" s="90">
        <f t="shared" si="27"/>
        <v>0</v>
      </c>
      <c r="N347" s="73">
        <v>0</v>
      </c>
      <c r="O347" s="76">
        <f t="shared" si="28"/>
        <v>0</v>
      </c>
    </row>
    <row r="348" spans="1:15" ht="33.75" customHeight="1" x14ac:dyDescent="0.25">
      <c r="A348" s="35">
        <v>2</v>
      </c>
      <c r="B348" s="36">
        <v>4</v>
      </c>
      <c r="C348" s="36">
        <v>1</v>
      </c>
      <c r="D348" s="36">
        <v>6</v>
      </c>
      <c r="E348" s="39"/>
      <c r="F348" s="62" t="s">
        <v>294</v>
      </c>
      <c r="G348" s="20">
        <f>+G349</f>
        <v>0</v>
      </c>
      <c r="H348" s="20">
        <f>+H349</f>
        <v>0</v>
      </c>
      <c r="I348" s="20">
        <f>+I349</f>
        <v>0</v>
      </c>
      <c r="J348" s="20">
        <f t="shared" si="26"/>
        <v>0</v>
      </c>
      <c r="K348" s="83">
        <f>+K349</f>
        <v>0</v>
      </c>
      <c r="L348" s="88">
        <f t="shared" si="29"/>
        <v>0</v>
      </c>
      <c r="M348" s="90">
        <f t="shared" si="27"/>
        <v>0</v>
      </c>
      <c r="N348" s="73">
        <v>0</v>
      </c>
      <c r="O348" s="76">
        <f t="shared" si="28"/>
        <v>0</v>
      </c>
    </row>
    <row r="349" spans="1:15" ht="22.5" customHeight="1" x14ac:dyDescent="0.25">
      <c r="A349" s="48">
        <v>2</v>
      </c>
      <c r="B349" s="39">
        <v>4</v>
      </c>
      <c r="C349" s="39">
        <v>1</v>
      </c>
      <c r="D349" s="39">
        <v>6</v>
      </c>
      <c r="E349" s="39" t="s">
        <v>48</v>
      </c>
      <c r="F349" s="43" t="s">
        <v>295</v>
      </c>
      <c r="G349" s="22"/>
      <c r="H349" s="19">
        <f>VLOOKUP(F349,[1]PPNE4!F$23:N$531,9,FALSE)</f>
        <v>0</v>
      </c>
      <c r="I349" s="22"/>
      <c r="J349" s="20">
        <f t="shared" si="26"/>
        <v>0</v>
      </c>
      <c r="K349" s="81">
        <f>SUBTOTAL(9,G349:I349)</f>
        <v>0</v>
      </c>
      <c r="L349" s="88">
        <f t="shared" si="29"/>
        <v>0</v>
      </c>
      <c r="M349" s="90">
        <f t="shared" si="27"/>
        <v>0</v>
      </c>
      <c r="N349" s="73">
        <v>0</v>
      </c>
      <c r="O349" s="76">
        <f t="shared" si="28"/>
        <v>0</v>
      </c>
    </row>
    <row r="350" spans="1:15" ht="22.5" customHeight="1" x14ac:dyDescent="0.25">
      <c r="A350" s="16">
        <v>2</v>
      </c>
      <c r="B350" s="16">
        <v>4</v>
      </c>
      <c r="C350" s="16">
        <v>2</v>
      </c>
      <c r="D350" s="16"/>
      <c r="E350" s="16"/>
      <c r="F350" s="16" t="s">
        <v>296</v>
      </c>
      <c r="G350" s="16">
        <v>0</v>
      </c>
      <c r="H350" s="16">
        <v>0</v>
      </c>
      <c r="I350" s="16">
        <v>0</v>
      </c>
      <c r="J350" s="16">
        <f t="shared" si="26"/>
        <v>0</v>
      </c>
      <c r="K350" s="78">
        <v>0</v>
      </c>
      <c r="L350" s="87">
        <f t="shared" si="29"/>
        <v>0</v>
      </c>
      <c r="M350" s="87">
        <f t="shared" si="27"/>
        <v>0</v>
      </c>
      <c r="N350" s="87">
        <v>0</v>
      </c>
      <c r="O350" s="75">
        <f t="shared" si="28"/>
        <v>0</v>
      </c>
    </row>
    <row r="351" spans="1:15" ht="22.5" customHeight="1" x14ac:dyDescent="0.25">
      <c r="A351" s="35">
        <v>2</v>
      </c>
      <c r="B351" s="36">
        <v>4</v>
      </c>
      <c r="C351" s="36">
        <v>2</v>
      </c>
      <c r="D351" s="36">
        <v>1</v>
      </c>
      <c r="E351" s="39"/>
      <c r="F351" s="47" t="s">
        <v>297</v>
      </c>
      <c r="G351" s="20">
        <f>+G352</f>
        <v>0</v>
      </c>
      <c r="H351" s="20">
        <f>+H352</f>
        <v>0</v>
      </c>
      <c r="I351" s="20">
        <f>+I352</f>
        <v>0</v>
      </c>
      <c r="J351" s="20">
        <f t="shared" si="26"/>
        <v>0</v>
      </c>
      <c r="K351" s="83">
        <f>+K352</f>
        <v>0</v>
      </c>
      <c r="L351" s="88">
        <f t="shared" si="29"/>
        <v>0</v>
      </c>
      <c r="M351" s="90">
        <f t="shared" si="27"/>
        <v>0</v>
      </c>
      <c r="N351" s="73">
        <v>0</v>
      </c>
      <c r="O351" s="76">
        <f t="shared" si="28"/>
        <v>0</v>
      </c>
    </row>
    <row r="352" spans="1:15" x14ac:dyDescent="0.25">
      <c r="A352" s="38">
        <v>2</v>
      </c>
      <c r="B352" s="39">
        <v>4</v>
      </c>
      <c r="C352" s="39">
        <v>2</v>
      </c>
      <c r="D352" s="39">
        <v>1</v>
      </c>
      <c r="E352" s="39" t="s">
        <v>48</v>
      </c>
      <c r="F352" s="43" t="s">
        <v>298</v>
      </c>
      <c r="G352" s="22"/>
      <c r="H352" s="19">
        <f>VLOOKUP(F352,[1]PPNE4!F$23:N$531,9,FALSE)</f>
        <v>0</v>
      </c>
      <c r="I352" s="22"/>
      <c r="J352" s="20">
        <f t="shared" si="26"/>
        <v>0</v>
      </c>
      <c r="K352" s="81">
        <f>SUBTOTAL(9,G352:I352)</f>
        <v>0</v>
      </c>
      <c r="L352" s="88">
        <f t="shared" si="29"/>
        <v>0</v>
      </c>
      <c r="M352" s="90">
        <f t="shared" si="27"/>
        <v>0</v>
      </c>
      <c r="N352" s="73">
        <v>0</v>
      </c>
      <c r="O352" s="76">
        <f t="shared" si="28"/>
        <v>0</v>
      </c>
    </row>
    <row r="353" spans="1:15" x14ac:dyDescent="0.25">
      <c r="A353" s="35">
        <v>2</v>
      </c>
      <c r="B353" s="36">
        <v>4</v>
      </c>
      <c r="C353" s="36">
        <v>2</v>
      </c>
      <c r="D353" s="36">
        <v>2</v>
      </c>
      <c r="E353" s="39"/>
      <c r="F353" s="62" t="s">
        <v>299</v>
      </c>
      <c r="G353" s="18">
        <v>0</v>
      </c>
      <c r="H353" s="18">
        <v>0</v>
      </c>
      <c r="I353" s="18">
        <v>0</v>
      </c>
      <c r="J353" s="20">
        <f t="shared" si="26"/>
        <v>0</v>
      </c>
      <c r="K353" s="80">
        <v>0</v>
      </c>
      <c r="L353" s="88">
        <f t="shared" si="29"/>
        <v>0</v>
      </c>
      <c r="M353" s="90">
        <f t="shared" si="27"/>
        <v>0</v>
      </c>
      <c r="N353" s="73">
        <v>0</v>
      </c>
      <c r="O353" s="76">
        <f t="shared" si="28"/>
        <v>0</v>
      </c>
    </row>
    <row r="354" spans="1:15" ht="45" customHeight="1" x14ac:dyDescent="0.25">
      <c r="A354" s="38">
        <v>2</v>
      </c>
      <c r="B354" s="39">
        <v>4</v>
      </c>
      <c r="C354" s="39">
        <v>2</v>
      </c>
      <c r="D354" s="39">
        <v>2</v>
      </c>
      <c r="E354" s="39" t="s">
        <v>48</v>
      </c>
      <c r="F354" s="43" t="s">
        <v>300</v>
      </c>
      <c r="G354" s="22"/>
      <c r="H354" s="19">
        <f>VLOOKUP(F354,[1]PPNE4!F$23:N$531,9,FALSE)</f>
        <v>0</v>
      </c>
      <c r="I354" s="22"/>
      <c r="J354" s="20">
        <f t="shared" si="26"/>
        <v>0</v>
      </c>
      <c r="K354" s="81">
        <f>SUBTOTAL(9,G354:I354)</f>
        <v>0</v>
      </c>
      <c r="L354" s="88">
        <f t="shared" si="29"/>
        <v>0</v>
      </c>
      <c r="M354" s="90">
        <f t="shared" si="27"/>
        <v>0</v>
      </c>
      <c r="N354" s="73">
        <v>0</v>
      </c>
      <c r="O354" s="76">
        <f t="shared" si="28"/>
        <v>0</v>
      </c>
    </row>
    <row r="355" spans="1:15" ht="33.75" customHeight="1" x14ac:dyDescent="0.25">
      <c r="A355" s="38">
        <v>2</v>
      </c>
      <c r="B355" s="39">
        <v>4</v>
      </c>
      <c r="C355" s="39">
        <v>2</v>
      </c>
      <c r="D355" s="39">
        <v>2</v>
      </c>
      <c r="E355" s="39" t="s">
        <v>63</v>
      </c>
      <c r="F355" s="43" t="s">
        <v>301</v>
      </c>
      <c r="G355" s="22"/>
      <c r="H355" s="19">
        <f>VLOOKUP(F355,[1]PPNE4!F$23:N$531,9,FALSE)</f>
        <v>0</v>
      </c>
      <c r="I355" s="22"/>
      <c r="J355" s="20">
        <f t="shared" si="26"/>
        <v>0</v>
      </c>
      <c r="K355" s="81">
        <f>SUBTOTAL(9,G355:I355)</f>
        <v>0</v>
      </c>
      <c r="L355" s="88">
        <f t="shared" si="29"/>
        <v>0</v>
      </c>
      <c r="M355" s="90">
        <f t="shared" si="27"/>
        <v>0</v>
      </c>
      <c r="N355" s="73">
        <v>0</v>
      </c>
      <c r="O355" s="76">
        <f t="shared" si="28"/>
        <v>0</v>
      </c>
    </row>
    <row r="356" spans="1:15" ht="45" customHeight="1" x14ac:dyDescent="0.25">
      <c r="A356" s="38">
        <v>2</v>
      </c>
      <c r="B356" s="39">
        <v>4</v>
      </c>
      <c r="C356" s="39">
        <v>2</v>
      </c>
      <c r="D356" s="39">
        <v>2</v>
      </c>
      <c r="E356" s="39" t="s">
        <v>65</v>
      </c>
      <c r="F356" s="43" t="s">
        <v>302</v>
      </c>
      <c r="G356" s="22"/>
      <c r="H356" s="19">
        <f>VLOOKUP(F356,[1]PPNE4!F$23:N$531,9,FALSE)</f>
        <v>0</v>
      </c>
      <c r="I356" s="22"/>
      <c r="J356" s="20">
        <f t="shared" si="26"/>
        <v>0</v>
      </c>
      <c r="K356" s="81">
        <f>SUBTOTAL(9,G356:I356)</f>
        <v>0</v>
      </c>
      <c r="L356" s="88">
        <f t="shared" si="29"/>
        <v>0</v>
      </c>
      <c r="M356" s="90">
        <f t="shared" si="27"/>
        <v>0</v>
      </c>
      <c r="N356" s="73">
        <v>0</v>
      </c>
      <c r="O356" s="76">
        <f t="shared" si="28"/>
        <v>0</v>
      </c>
    </row>
    <row r="357" spans="1:15" ht="33.75" customHeight="1" x14ac:dyDescent="0.25">
      <c r="A357" s="47">
        <v>2</v>
      </c>
      <c r="B357" s="36">
        <v>4</v>
      </c>
      <c r="C357" s="36">
        <v>2</v>
      </c>
      <c r="D357" s="36">
        <v>3</v>
      </c>
      <c r="E357" s="36"/>
      <c r="F357" s="62" t="s">
        <v>303</v>
      </c>
      <c r="G357" s="22">
        <f>G358+G359+G360</f>
        <v>0</v>
      </c>
      <c r="H357" s="22">
        <f>H358+H359+H360</f>
        <v>0</v>
      </c>
      <c r="I357" s="22">
        <f>I358+I359+I360</f>
        <v>0</v>
      </c>
      <c r="J357" s="20">
        <f t="shared" si="26"/>
        <v>0</v>
      </c>
      <c r="K357" s="85">
        <f>K358+K359+K360</f>
        <v>0</v>
      </c>
      <c r="L357" s="88">
        <f t="shared" si="29"/>
        <v>0</v>
      </c>
      <c r="M357" s="90">
        <f t="shared" si="27"/>
        <v>0</v>
      </c>
      <c r="N357" s="73">
        <v>0</v>
      </c>
      <c r="O357" s="76">
        <f t="shared" si="28"/>
        <v>0</v>
      </c>
    </row>
    <row r="358" spans="1:15" ht="33.75" customHeight="1" x14ac:dyDescent="0.25">
      <c r="A358" s="40">
        <v>2</v>
      </c>
      <c r="B358" s="39">
        <v>4</v>
      </c>
      <c r="C358" s="39">
        <v>2</v>
      </c>
      <c r="D358" s="39">
        <v>3</v>
      </c>
      <c r="E358" s="39" t="s">
        <v>48</v>
      </c>
      <c r="F358" s="43" t="s">
        <v>304</v>
      </c>
      <c r="G358" s="19"/>
      <c r="H358" s="19">
        <f>VLOOKUP(F358,[1]PPNE4!F$23:N$531,9,FALSE)</f>
        <v>0</v>
      </c>
      <c r="I358" s="19"/>
      <c r="J358" s="20">
        <f t="shared" si="26"/>
        <v>0</v>
      </c>
      <c r="K358" s="81">
        <f>SUBTOTAL(9,G358:I358)</f>
        <v>0</v>
      </c>
      <c r="L358" s="88">
        <f t="shared" si="29"/>
        <v>0</v>
      </c>
      <c r="M358" s="90">
        <f t="shared" si="27"/>
        <v>0</v>
      </c>
      <c r="N358" s="73">
        <v>0</v>
      </c>
      <c r="O358" s="76">
        <f t="shared" si="28"/>
        <v>0</v>
      </c>
    </row>
    <row r="359" spans="1:15" ht="33.75" customHeight="1" x14ac:dyDescent="0.25">
      <c r="A359" s="40">
        <v>2</v>
      </c>
      <c r="B359" s="39">
        <v>4</v>
      </c>
      <c r="C359" s="39">
        <v>2</v>
      </c>
      <c r="D359" s="39">
        <v>3</v>
      </c>
      <c r="E359" s="39" t="s">
        <v>63</v>
      </c>
      <c r="F359" s="43" t="s">
        <v>305</v>
      </c>
      <c r="G359" s="19"/>
      <c r="H359" s="19">
        <f>VLOOKUP(F359,[1]PPNE4!F$23:N$531,9,FALSE)</f>
        <v>0</v>
      </c>
      <c r="I359" s="19"/>
      <c r="J359" s="20">
        <f t="shared" si="26"/>
        <v>0</v>
      </c>
      <c r="K359" s="81">
        <f>SUBTOTAL(9,G359:I359)</f>
        <v>0</v>
      </c>
      <c r="L359" s="88">
        <f t="shared" si="29"/>
        <v>0</v>
      </c>
      <c r="M359" s="90">
        <f t="shared" si="27"/>
        <v>0</v>
      </c>
      <c r="N359" s="73">
        <v>0</v>
      </c>
      <c r="O359" s="76">
        <f t="shared" si="28"/>
        <v>0</v>
      </c>
    </row>
    <row r="360" spans="1:15" ht="45" customHeight="1" x14ac:dyDescent="0.25">
      <c r="A360" s="40">
        <v>2</v>
      </c>
      <c r="B360" s="39">
        <v>4</v>
      </c>
      <c r="C360" s="39">
        <v>2</v>
      </c>
      <c r="D360" s="39">
        <v>3</v>
      </c>
      <c r="E360" s="39" t="s">
        <v>65</v>
      </c>
      <c r="F360" s="43" t="s">
        <v>306</v>
      </c>
      <c r="G360" s="19"/>
      <c r="H360" s="19">
        <f>VLOOKUP(F360,[1]PPNE4!F$23:N$531,9,FALSE)</f>
        <v>0</v>
      </c>
      <c r="I360" s="19"/>
      <c r="J360" s="20">
        <f t="shared" si="26"/>
        <v>0</v>
      </c>
      <c r="K360" s="81">
        <f>SUBTOTAL(9,G360:I360)</f>
        <v>0</v>
      </c>
      <c r="L360" s="88">
        <f t="shared" si="29"/>
        <v>0</v>
      </c>
      <c r="M360" s="90">
        <f t="shared" si="27"/>
        <v>0</v>
      </c>
      <c r="N360" s="73">
        <v>0</v>
      </c>
      <c r="O360" s="76">
        <f t="shared" si="28"/>
        <v>0</v>
      </c>
    </row>
    <row r="361" spans="1:15" ht="22.5" customHeight="1" x14ac:dyDescent="0.25">
      <c r="A361" s="16">
        <v>2</v>
      </c>
      <c r="B361" s="16">
        <v>4</v>
      </c>
      <c r="C361" s="16">
        <v>4</v>
      </c>
      <c r="D361" s="16"/>
      <c r="E361" s="16"/>
      <c r="F361" s="16" t="s">
        <v>307</v>
      </c>
      <c r="G361" s="16">
        <v>0</v>
      </c>
      <c r="H361" s="16">
        <v>0</v>
      </c>
      <c r="I361" s="16">
        <v>0</v>
      </c>
      <c r="J361" s="16">
        <f t="shared" si="26"/>
        <v>0</v>
      </c>
      <c r="K361" s="78">
        <v>0</v>
      </c>
      <c r="L361" s="87">
        <f t="shared" si="29"/>
        <v>0</v>
      </c>
      <c r="M361" s="87">
        <f t="shared" si="27"/>
        <v>0</v>
      </c>
      <c r="N361" s="87">
        <v>0</v>
      </c>
      <c r="O361" s="75">
        <f t="shared" si="28"/>
        <v>0</v>
      </c>
    </row>
    <row r="362" spans="1:15" ht="33.75" customHeight="1" x14ac:dyDescent="0.25">
      <c r="A362" s="47">
        <v>2</v>
      </c>
      <c r="B362" s="36">
        <v>4</v>
      </c>
      <c r="C362" s="36">
        <v>4</v>
      </c>
      <c r="D362" s="36">
        <v>1</v>
      </c>
      <c r="E362" s="36"/>
      <c r="F362" s="62" t="s">
        <v>308</v>
      </c>
      <c r="G362" s="22">
        <f>+G363+G364+G365</f>
        <v>0</v>
      </c>
      <c r="H362" s="22">
        <f>+H363+H364+H365</f>
        <v>0</v>
      </c>
      <c r="I362" s="22">
        <f>+I363+I364+I365</f>
        <v>0</v>
      </c>
      <c r="J362" s="20">
        <f t="shared" si="26"/>
        <v>0</v>
      </c>
      <c r="K362" s="85">
        <f>+K363+K364+K365</f>
        <v>0</v>
      </c>
      <c r="L362" s="88">
        <f t="shared" si="29"/>
        <v>0</v>
      </c>
      <c r="M362" s="90">
        <f t="shared" si="27"/>
        <v>0</v>
      </c>
      <c r="N362" s="73">
        <v>0</v>
      </c>
      <c r="O362" s="76">
        <f t="shared" si="28"/>
        <v>0</v>
      </c>
    </row>
    <row r="363" spans="1:15" ht="22.5" x14ac:dyDescent="0.25">
      <c r="A363" s="40">
        <v>2</v>
      </c>
      <c r="B363" s="39">
        <v>4</v>
      </c>
      <c r="C363" s="39">
        <v>4</v>
      </c>
      <c r="D363" s="39">
        <v>1</v>
      </c>
      <c r="E363" s="39" t="s">
        <v>48</v>
      </c>
      <c r="F363" s="43" t="s">
        <v>309</v>
      </c>
      <c r="G363" s="19"/>
      <c r="H363" s="19">
        <f>VLOOKUP(F363,[1]PPNE4!F$23:N$531,9,FALSE)</f>
        <v>0</v>
      </c>
      <c r="I363" s="19"/>
      <c r="J363" s="20">
        <f t="shared" si="26"/>
        <v>0</v>
      </c>
      <c r="K363" s="81">
        <f>SUBTOTAL(9,G363:I363)</f>
        <v>0</v>
      </c>
      <c r="L363" s="88">
        <f t="shared" si="29"/>
        <v>0</v>
      </c>
      <c r="M363" s="90">
        <f t="shared" si="27"/>
        <v>0</v>
      </c>
      <c r="N363" s="73">
        <v>0</v>
      </c>
      <c r="O363" s="76">
        <f t="shared" si="28"/>
        <v>0</v>
      </c>
    </row>
    <row r="364" spans="1:15" ht="33.75" customHeight="1" x14ac:dyDescent="0.25">
      <c r="A364" s="40">
        <v>2</v>
      </c>
      <c r="B364" s="39">
        <v>4</v>
      </c>
      <c r="C364" s="39">
        <v>4</v>
      </c>
      <c r="D364" s="39">
        <v>1</v>
      </c>
      <c r="E364" s="39" t="s">
        <v>63</v>
      </c>
      <c r="F364" s="43" t="s">
        <v>310</v>
      </c>
      <c r="G364" s="19"/>
      <c r="H364" s="19">
        <f>VLOOKUP(F364,[1]PPNE4!F$23:N$531,9,FALSE)</f>
        <v>0</v>
      </c>
      <c r="I364" s="19"/>
      <c r="J364" s="20">
        <f t="shared" si="26"/>
        <v>0</v>
      </c>
      <c r="K364" s="81">
        <f>SUBTOTAL(9,G364:I364)</f>
        <v>0</v>
      </c>
      <c r="L364" s="88">
        <f t="shared" si="29"/>
        <v>0</v>
      </c>
      <c r="M364" s="90">
        <f t="shared" si="27"/>
        <v>0</v>
      </c>
      <c r="N364" s="73">
        <v>0</v>
      </c>
      <c r="O364" s="76">
        <f t="shared" si="28"/>
        <v>0</v>
      </c>
    </row>
    <row r="365" spans="1:15" ht="45" customHeight="1" x14ac:dyDescent="0.25">
      <c r="A365" s="40">
        <v>2</v>
      </c>
      <c r="B365" s="39">
        <v>4</v>
      </c>
      <c r="C365" s="39">
        <v>4</v>
      </c>
      <c r="D365" s="39">
        <v>1</v>
      </c>
      <c r="E365" s="39" t="s">
        <v>65</v>
      </c>
      <c r="F365" s="43" t="s">
        <v>311</v>
      </c>
      <c r="G365" s="19"/>
      <c r="H365" s="19">
        <f>VLOOKUP(F365,[1]PPNE4!F$23:N$531,9,FALSE)</f>
        <v>0</v>
      </c>
      <c r="I365" s="19"/>
      <c r="J365" s="20">
        <f t="shared" si="26"/>
        <v>0</v>
      </c>
      <c r="K365" s="81">
        <f>SUBTOTAL(9,G365:I365)</f>
        <v>0</v>
      </c>
      <c r="L365" s="88">
        <f t="shared" si="29"/>
        <v>0</v>
      </c>
      <c r="M365" s="90">
        <f t="shared" si="27"/>
        <v>0</v>
      </c>
      <c r="N365" s="73">
        <v>0</v>
      </c>
      <c r="O365" s="76">
        <f t="shared" si="28"/>
        <v>0</v>
      </c>
    </row>
    <row r="366" spans="1:15" x14ac:dyDescent="0.25">
      <c r="A366" s="16">
        <v>2</v>
      </c>
      <c r="B366" s="16">
        <v>4</v>
      </c>
      <c r="C366" s="16">
        <v>6</v>
      </c>
      <c r="D366" s="16"/>
      <c r="E366" s="16"/>
      <c r="F366" s="16" t="s">
        <v>312</v>
      </c>
      <c r="G366" s="16">
        <v>0</v>
      </c>
      <c r="H366" s="16">
        <v>0</v>
      </c>
      <c r="I366" s="16">
        <v>0</v>
      </c>
      <c r="J366" s="16">
        <f t="shared" si="26"/>
        <v>0</v>
      </c>
      <c r="K366" s="78">
        <v>0</v>
      </c>
      <c r="L366" s="87">
        <f t="shared" si="29"/>
        <v>0</v>
      </c>
      <c r="M366" s="87">
        <f t="shared" si="27"/>
        <v>0</v>
      </c>
      <c r="N366" s="87">
        <v>0</v>
      </c>
      <c r="O366" s="75">
        <f t="shared" si="28"/>
        <v>0</v>
      </c>
    </row>
    <row r="367" spans="1:15" ht="22.5" customHeight="1" x14ac:dyDescent="0.25">
      <c r="A367" s="52">
        <v>2</v>
      </c>
      <c r="B367" s="36">
        <v>4</v>
      </c>
      <c r="C367" s="36">
        <v>6</v>
      </c>
      <c r="D367" s="36">
        <v>1</v>
      </c>
      <c r="E367" s="36"/>
      <c r="F367" s="62" t="s">
        <v>313</v>
      </c>
      <c r="G367" s="20">
        <f>+G368</f>
        <v>0</v>
      </c>
      <c r="H367" s="20">
        <f>+H368</f>
        <v>0</v>
      </c>
      <c r="I367" s="20">
        <f>+I368</f>
        <v>0</v>
      </c>
      <c r="J367" s="20">
        <f t="shared" si="26"/>
        <v>0</v>
      </c>
      <c r="K367" s="83">
        <f>+K368</f>
        <v>0</v>
      </c>
      <c r="L367" s="88">
        <f t="shared" si="29"/>
        <v>0</v>
      </c>
      <c r="M367" s="90">
        <f t="shared" si="27"/>
        <v>0</v>
      </c>
      <c r="N367" s="73">
        <v>0</v>
      </c>
      <c r="O367" s="76">
        <f t="shared" si="28"/>
        <v>0</v>
      </c>
    </row>
    <row r="368" spans="1:15" x14ac:dyDescent="0.25">
      <c r="A368" s="48">
        <v>2</v>
      </c>
      <c r="B368" s="39">
        <v>4</v>
      </c>
      <c r="C368" s="39">
        <v>6</v>
      </c>
      <c r="D368" s="39">
        <v>1</v>
      </c>
      <c r="E368" s="39" t="s">
        <v>48</v>
      </c>
      <c r="F368" s="43" t="s">
        <v>313</v>
      </c>
      <c r="G368" s="22"/>
      <c r="H368" s="19">
        <f>VLOOKUP(F368,[1]PPNE4!F$23:N$531,9,FALSE)</f>
        <v>0</v>
      </c>
      <c r="I368" s="22"/>
      <c r="J368" s="20">
        <f t="shared" si="26"/>
        <v>0</v>
      </c>
      <c r="K368" s="81">
        <f>SUBTOTAL(9,G368:I368)</f>
        <v>0</v>
      </c>
      <c r="L368" s="88">
        <f t="shared" si="29"/>
        <v>0</v>
      </c>
      <c r="M368" s="90">
        <f t="shared" si="27"/>
        <v>0</v>
      </c>
      <c r="N368" s="73">
        <v>0</v>
      </c>
      <c r="O368" s="76">
        <f t="shared" si="28"/>
        <v>0</v>
      </c>
    </row>
    <row r="369" spans="1:15" ht="22.5" customHeight="1" x14ac:dyDescent="0.25">
      <c r="A369" s="52">
        <v>2</v>
      </c>
      <c r="B369" s="36">
        <v>4</v>
      </c>
      <c r="C369" s="36">
        <v>6</v>
      </c>
      <c r="D369" s="36">
        <v>2</v>
      </c>
      <c r="E369" s="36"/>
      <c r="F369" s="62" t="s">
        <v>314</v>
      </c>
      <c r="G369" s="18">
        <v>0</v>
      </c>
      <c r="H369" s="18">
        <v>0</v>
      </c>
      <c r="I369" s="18">
        <v>0</v>
      </c>
      <c r="J369" s="20">
        <f t="shared" si="26"/>
        <v>0</v>
      </c>
      <c r="K369" s="80">
        <v>0</v>
      </c>
      <c r="L369" s="88">
        <f t="shared" si="29"/>
        <v>0</v>
      </c>
      <c r="M369" s="90">
        <f t="shared" si="27"/>
        <v>0</v>
      </c>
      <c r="N369" s="73">
        <v>0</v>
      </c>
      <c r="O369" s="76">
        <f t="shared" si="28"/>
        <v>0</v>
      </c>
    </row>
    <row r="370" spans="1:15" ht="33.75" customHeight="1" x14ac:dyDescent="0.25">
      <c r="A370" s="48">
        <v>2</v>
      </c>
      <c r="B370" s="39">
        <v>4</v>
      </c>
      <c r="C370" s="39">
        <v>6</v>
      </c>
      <c r="D370" s="39">
        <v>2</v>
      </c>
      <c r="E370" s="39" t="s">
        <v>48</v>
      </c>
      <c r="F370" s="43" t="s">
        <v>314</v>
      </c>
      <c r="G370" s="22"/>
      <c r="H370" s="19">
        <f>VLOOKUP(F370,[1]PPNE4!F$23:N$531,9,FALSE)</f>
        <v>0</v>
      </c>
      <c r="I370" s="22"/>
      <c r="J370" s="20">
        <f t="shared" si="26"/>
        <v>0</v>
      </c>
      <c r="K370" s="81">
        <f>SUBTOTAL(9,G370:I370)</f>
        <v>0</v>
      </c>
      <c r="L370" s="88">
        <f t="shared" si="29"/>
        <v>0</v>
      </c>
      <c r="M370" s="90">
        <f t="shared" si="27"/>
        <v>0</v>
      </c>
      <c r="N370" s="73">
        <v>0</v>
      </c>
      <c r="O370" s="76">
        <f t="shared" si="28"/>
        <v>0</v>
      </c>
    </row>
    <row r="371" spans="1:15" ht="22.5" customHeight="1" x14ac:dyDescent="0.25">
      <c r="A371" s="52">
        <v>2</v>
      </c>
      <c r="B371" s="36">
        <v>4</v>
      </c>
      <c r="C371" s="36">
        <v>6</v>
      </c>
      <c r="D371" s="36">
        <v>3</v>
      </c>
      <c r="E371" s="39"/>
      <c r="F371" s="62" t="s">
        <v>315</v>
      </c>
      <c r="G371" s="18">
        <v>0</v>
      </c>
      <c r="H371" s="18">
        <v>0</v>
      </c>
      <c r="I371" s="18">
        <v>0</v>
      </c>
      <c r="J371" s="20">
        <f t="shared" si="26"/>
        <v>0</v>
      </c>
      <c r="K371" s="80">
        <v>0</v>
      </c>
      <c r="L371" s="88">
        <f t="shared" si="29"/>
        <v>0</v>
      </c>
      <c r="M371" s="90">
        <f t="shared" si="27"/>
        <v>0</v>
      </c>
      <c r="N371" s="73">
        <v>0</v>
      </c>
      <c r="O371" s="76">
        <f t="shared" si="28"/>
        <v>0</v>
      </c>
    </row>
    <row r="372" spans="1:15" ht="22.5" customHeight="1" x14ac:dyDescent="0.25">
      <c r="A372" s="48">
        <v>2</v>
      </c>
      <c r="B372" s="39">
        <v>4</v>
      </c>
      <c r="C372" s="39">
        <v>6</v>
      </c>
      <c r="D372" s="39">
        <v>3</v>
      </c>
      <c r="E372" s="39" t="s">
        <v>48</v>
      </c>
      <c r="F372" s="43" t="s">
        <v>315</v>
      </c>
      <c r="G372" s="22"/>
      <c r="H372" s="19">
        <f>VLOOKUP(F372,[1]PPNE4!F$23:N$531,9,FALSE)</f>
        <v>0</v>
      </c>
      <c r="I372" s="22"/>
      <c r="J372" s="20">
        <f t="shared" si="26"/>
        <v>0</v>
      </c>
      <c r="K372" s="81">
        <f>SUBTOTAL(9,G372:I372)</f>
        <v>0</v>
      </c>
      <c r="L372" s="88">
        <f t="shared" si="29"/>
        <v>0</v>
      </c>
      <c r="M372" s="90">
        <f t="shared" si="27"/>
        <v>0</v>
      </c>
      <c r="N372" s="73">
        <v>0</v>
      </c>
      <c r="O372" s="76">
        <f t="shared" si="28"/>
        <v>0</v>
      </c>
    </row>
    <row r="373" spans="1:15" ht="22.5" customHeight="1" x14ac:dyDescent="0.25">
      <c r="A373" s="52">
        <v>2</v>
      </c>
      <c r="B373" s="36">
        <v>4</v>
      </c>
      <c r="C373" s="36">
        <v>6</v>
      </c>
      <c r="D373" s="36">
        <v>4</v>
      </c>
      <c r="E373" s="36"/>
      <c r="F373" s="62" t="s">
        <v>316</v>
      </c>
      <c r="G373" s="18">
        <v>0</v>
      </c>
      <c r="H373" s="18">
        <v>0</v>
      </c>
      <c r="I373" s="18">
        <v>0</v>
      </c>
      <c r="J373" s="20">
        <f t="shared" si="26"/>
        <v>0</v>
      </c>
      <c r="K373" s="80">
        <v>0</v>
      </c>
      <c r="L373" s="88">
        <f t="shared" si="29"/>
        <v>0</v>
      </c>
      <c r="M373" s="90">
        <f t="shared" si="27"/>
        <v>0</v>
      </c>
      <c r="N373" s="73">
        <v>0</v>
      </c>
      <c r="O373" s="76">
        <f t="shared" si="28"/>
        <v>0</v>
      </c>
    </row>
    <row r="374" spans="1:15" ht="22.5" customHeight="1" x14ac:dyDescent="0.25">
      <c r="A374" s="48">
        <v>2</v>
      </c>
      <c r="B374" s="39">
        <v>4</v>
      </c>
      <c r="C374" s="39">
        <v>6</v>
      </c>
      <c r="D374" s="39">
        <v>4</v>
      </c>
      <c r="E374" s="39" t="s">
        <v>48</v>
      </c>
      <c r="F374" s="43" t="s">
        <v>316</v>
      </c>
      <c r="G374" s="22"/>
      <c r="H374" s="19">
        <f>VLOOKUP(F374,[1]PPNE4!F$23:N$531,9,FALSE)</f>
        <v>0</v>
      </c>
      <c r="I374" s="22"/>
      <c r="J374" s="20">
        <f t="shared" si="26"/>
        <v>0</v>
      </c>
      <c r="K374" s="81">
        <f>SUBTOTAL(9,G374:I374)</f>
        <v>0</v>
      </c>
      <c r="L374" s="88">
        <f t="shared" si="29"/>
        <v>0</v>
      </c>
      <c r="M374" s="90">
        <f t="shared" si="27"/>
        <v>0</v>
      </c>
      <c r="N374" s="73">
        <v>0</v>
      </c>
      <c r="O374" s="76">
        <f t="shared" si="28"/>
        <v>0</v>
      </c>
    </row>
    <row r="375" spans="1:15" ht="22.5" customHeight="1" x14ac:dyDescent="0.25">
      <c r="A375" s="16">
        <v>2</v>
      </c>
      <c r="B375" s="16">
        <v>4</v>
      </c>
      <c r="C375" s="16">
        <v>7</v>
      </c>
      <c r="D375" s="16"/>
      <c r="E375" s="16"/>
      <c r="F375" s="16" t="s">
        <v>317</v>
      </c>
      <c r="G375" s="16">
        <v>0</v>
      </c>
      <c r="H375" s="16">
        <v>0</v>
      </c>
      <c r="I375" s="16">
        <v>0</v>
      </c>
      <c r="J375" s="16">
        <f t="shared" si="26"/>
        <v>0</v>
      </c>
      <c r="K375" s="78">
        <v>0</v>
      </c>
      <c r="L375" s="87">
        <f t="shared" si="29"/>
        <v>0</v>
      </c>
      <c r="M375" s="87">
        <f t="shared" si="27"/>
        <v>0</v>
      </c>
      <c r="N375" s="87">
        <v>0</v>
      </c>
      <c r="O375" s="75">
        <f t="shared" si="28"/>
        <v>0</v>
      </c>
    </row>
    <row r="376" spans="1:15" ht="33.75" customHeight="1" x14ac:dyDescent="0.25">
      <c r="A376" s="35">
        <v>2</v>
      </c>
      <c r="B376" s="36">
        <v>4</v>
      </c>
      <c r="C376" s="36">
        <v>7</v>
      </c>
      <c r="D376" s="36">
        <v>1</v>
      </c>
      <c r="E376" s="36"/>
      <c r="F376" s="62" t="s">
        <v>318</v>
      </c>
      <c r="G376" s="20">
        <f>+G377</f>
        <v>0</v>
      </c>
      <c r="H376" s="20">
        <f>+H377</f>
        <v>0</v>
      </c>
      <c r="I376" s="20">
        <f>+I377</f>
        <v>0</v>
      </c>
      <c r="J376" s="20">
        <f t="shared" si="26"/>
        <v>0</v>
      </c>
      <c r="K376" s="83">
        <f>+K377</f>
        <v>0</v>
      </c>
      <c r="L376" s="88">
        <f t="shared" si="29"/>
        <v>0</v>
      </c>
      <c r="M376" s="90">
        <f t="shared" si="27"/>
        <v>0</v>
      </c>
      <c r="N376" s="73">
        <v>0</v>
      </c>
      <c r="O376" s="76">
        <f t="shared" si="28"/>
        <v>0</v>
      </c>
    </row>
    <row r="377" spans="1:15" x14ac:dyDescent="0.25">
      <c r="A377" s="48">
        <v>2</v>
      </c>
      <c r="B377" s="39">
        <v>4</v>
      </c>
      <c r="C377" s="39">
        <v>7</v>
      </c>
      <c r="D377" s="39">
        <v>1</v>
      </c>
      <c r="E377" s="39" t="s">
        <v>48</v>
      </c>
      <c r="F377" s="43" t="s">
        <v>319</v>
      </c>
      <c r="G377" s="22"/>
      <c r="H377" s="19">
        <f>VLOOKUP(F377,[1]PPNE4!F$23:N$531,9,FALSE)</f>
        <v>0</v>
      </c>
      <c r="I377" s="22"/>
      <c r="J377" s="20">
        <f t="shared" si="26"/>
        <v>0</v>
      </c>
      <c r="K377" s="81">
        <f>SUBTOTAL(9,G377:I377)</f>
        <v>0</v>
      </c>
      <c r="L377" s="88">
        <f t="shared" si="29"/>
        <v>0</v>
      </c>
      <c r="M377" s="90">
        <f t="shared" si="27"/>
        <v>0</v>
      </c>
      <c r="N377" s="73">
        <v>0</v>
      </c>
      <c r="O377" s="76">
        <f t="shared" si="28"/>
        <v>0</v>
      </c>
    </row>
    <row r="378" spans="1:15" ht="22.5" customHeight="1" x14ac:dyDescent="0.25">
      <c r="A378" s="52">
        <v>2</v>
      </c>
      <c r="B378" s="36">
        <v>4</v>
      </c>
      <c r="C378" s="36">
        <v>7</v>
      </c>
      <c r="D378" s="36">
        <v>2</v>
      </c>
      <c r="E378" s="36"/>
      <c r="F378" s="62" t="s">
        <v>320</v>
      </c>
      <c r="G378" s="18">
        <v>0</v>
      </c>
      <c r="H378" s="18">
        <v>0</v>
      </c>
      <c r="I378" s="18">
        <v>0</v>
      </c>
      <c r="J378" s="20">
        <f t="shared" si="26"/>
        <v>0</v>
      </c>
      <c r="K378" s="80">
        <v>0</v>
      </c>
      <c r="L378" s="88">
        <f t="shared" si="29"/>
        <v>0</v>
      </c>
      <c r="M378" s="90">
        <f t="shared" si="27"/>
        <v>0</v>
      </c>
      <c r="N378" s="73">
        <v>0</v>
      </c>
      <c r="O378" s="76">
        <f t="shared" si="28"/>
        <v>0</v>
      </c>
    </row>
    <row r="379" spans="1:15" ht="22.5" customHeight="1" x14ac:dyDescent="0.25">
      <c r="A379" s="48">
        <v>2</v>
      </c>
      <c r="B379" s="39">
        <v>4</v>
      </c>
      <c r="C379" s="39">
        <v>7</v>
      </c>
      <c r="D379" s="39">
        <v>2</v>
      </c>
      <c r="E379" s="39" t="s">
        <v>48</v>
      </c>
      <c r="F379" s="43" t="s">
        <v>321</v>
      </c>
      <c r="G379" s="22"/>
      <c r="H379" s="19">
        <f>VLOOKUP(F379,[1]PPNE4!F$23:N$531,9,FALSE)</f>
        <v>0</v>
      </c>
      <c r="I379" s="22"/>
      <c r="J379" s="20">
        <f t="shared" si="26"/>
        <v>0</v>
      </c>
      <c r="K379" s="81">
        <f>SUBTOTAL(9,G379:I379)</f>
        <v>0</v>
      </c>
      <c r="L379" s="88">
        <f t="shared" si="29"/>
        <v>0</v>
      </c>
      <c r="M379" s="90">
        <f t="shared" si="27"/>
        <v>0</v>
      </c>
      <c r="N379" s="73">
        <v>0</v>
      </c>
      <c r="O379" s="76">
        <f t="shared" si="28"/>
        <v>0</v>
      </c>
    </row>
    <row r="380" spans="1:15" ht="22.5" customHeight="1" x14ac:dyDescent="0.25">
      <c r="A380" s="52">
        <v>2</v>
      </c>
      <c r="B380" s="36">
        <v>4</v>
      </c>
      <c r="C380" s="36">
        <v>7</v>
      </c>
      <c r="D380" s="36">
        <v>3</v>
      </c>
      <c r="E380" s="36"/>
      <c r="F380" s="62" t="s">
        <v>322</v>
      </c>
      <c r="G380" s="18">
        <v>0</v>
      </c>
      <c r="H380" s="18">
        <v>0</v>
      </c>
      <c r="I380" s="18">
        <v>0</v>
      </c>
      <c r="J380" s="20">
        <f t="shared" si="26"/>
        <v>0</v>
      </c>
      <c r="K380" s="80">
        <v>0</v>
      </c>
      <c r="L380" s="88">
        <f t="shared" si="29"/>
        <v>0</v>
      </c>
      <c r="M380" s="90">
        <f t="shared" si="27"/>
        <v>0</v>
      </c>
      <c r="N380" s="73">
        <v>0</v>
      </c>
      <c r="O380" s="76">
        <f t="shared" si="28"/>
        <v>0</v>
      </c>
    </row>
    <row r="381" spans="1:15" ht="22.5" customHeight="1" x14ac:dyDescent="0.25">
      <c r="A381" s="48">
        <v>2</v>
      </c>
      <c r="B381" s="39">
        <v>4</v>
      </c>
      <c r="C381" s="39">
        <v>7</v>
      </c>
      <c r="D381" s="39">
        <v>3</v>
      </c>
      <c r="E381" s="39" t="s">
        <v>48</v>
      </c>
      <c r="F381" s="43" t="s">
        <v>322</v>
      </c>
      <c r="G381" s="22"/>
      <c r="H381" s="19">
        <f>VLOOKUP(F381,[1]PPNE4!F$23:N$531,9,FALSE)</f>
        <v>0</v>
      </c>
      <c r="I381" s="22"/>
      <c r="J381" s="20">
        <f t="shared" si="26"/>
        <v>0</v>
      </c>
      <c r="K381" s="81">
        <f>SUBTOTAL(9,G381:I381)</f>
        <v>0</v>
      </c>
      <c r="L381" s="88">
        <f t="shared" si="29"/>
        <v>0</v>
      </c>
      <c r="M381" s="90">
        <f t="shared" si="27"/>
        <v>0</v>
      </c>
      <c r="N381" s="73">
        <v>0</v>
      </c>
      <c r="O381" s="76">
        <f t="shared" si="28"/>
        <v>0</v>
      </c>
    </row>
    <row r="382" spans="1:15" ht="22.5" customHeight="1" x14ac:dyDescent="0.25">
      <c r="A382" s="16">
        <v>2</v>
      </c>
      <c r="B382" s="16">
        <v>4</v>
      </c>
      <c r="C382" s="16">
        <v>9</v>
      </c>
      <c r="D382" s="16"/>
      <c r="E382" s="16"/>
      <c r="F382" s="16" t="s">
        <v>323</v>
      </c>
      <c r="G382" s="16">
        <v>0</v>
      </c>
      <c r="H382" s="16">
        <v>0</v>
      </c>
      <c r="I382" s="16">
        <v>0</v>
      </c>
      <c r="J382" s="16">
        <f t="shared" si="26"/>
        <v>0</v>
      </c>
      <c r="K382" s="78">
        <v>0</v>
      </c>
      <c r="L382" s="87">
        <f t="shared" si="29"/>
        <v>0</v>
      </c>
      <c r="M382" s="87">
        <f t="shared" si="27"/>
        <v>0</v>
      </c>
      <c r="N382" s="87">
        <v>0</v>
      </c>
      <c r="O382" s="75">
        <f t="shared" si="28"/>
        <v>0</v>
      </c>
    </row>
    <row r="383" spans="1:15" ht="22.5" customHeight="1" x14ac:dyDescent="0.25">
      <c r="A383" s="52">
        <v>2</v>
      </c>
      <c r="B383" s="36">
        <v>4</v>
      </c>
      <c r="C383" s="36">
        <v>9</v>
      </c>
      <c r="D383" s="36">
        <v>1</v>
      </c>
      <c r="E383" s="36"/>
      <c r="F383" s="62" t="s">
        <v>323</v>
      </c>
      <c r="G383" s="20">
        <f>+G384</f>
        <v>0</v>
      </c>
      <c r="H383" s="20">
        <f>+H384</f>
        <v>0</v>
      </c>
      <c r="I383" s="20">
        <f>+I384</f>
        <v>0</v>
      </c>
      <c r="J383" s="20">
        <f t="shared" si="26"/>
        <v>0</v>
      </c>
      <c r="K383" s="83">
        <f>+K384</f>
        <v>0</v>
      </c>
      <c r="L383" s="88">
        <f t="shared" si="29"/>
        <v>0</v>
      </c>
      <c r="M383" s="90">
        <f t="shared" si="27"/>
        <v>0</v>
      </c>
      <c r="N383" s="73">
        <v>0</v>
      </c>
      <c r="O383" s="76">
        <f t="shared" si="28"/>
        <v>0</v>
      </c>
    </row>
    <row r="384" spans="1:15" x14ac:dyDescent="0.25">
      <c r="A384" s="48">
        <v>2</v>
      </c>
      <c r="B384" s="39">
        <v>4</v>
      </c>
      <c r="C384" s="39">
        <v>9</v>
      </c>
      <c r="D384" s="39">
        <v>1</v>
      </c>
      <c r="E384" s="39" t="s">
        <v>48</v>
      </c>
      <c r="F384" s="43" t="s">
        <v>323</v>
      </c>
      <c r="G384" s="22"/>
      <c r="H384" s="19">
        <f>VLOOKUP(F384,[1]PPNE4!F$23:N$531,9,FALSE)</f>
        <v>0</v>
      </c>
      <c r="I384" s="22"/>
      <c r="J384" s="20">
        <f t="shared" si="26"/>
        <v>0</v>
      </c>
      <c r="K384" s="81">
        <f>SUBTOTAL(9,G384:I384)</f>
        <v>0</v>
      </c>
      <c r="L384" s="88">
        <f t="shared" si="29"/>
        <v>0</v>
      </c>
      <c r="M384" s="90">
        <f t="shared" si="27"/>
        <v>0</v>
      </c>
      <c r="N384" s="73">
        <v>0</v>
      </c>
      <c r="O384" s="76">
        <f t="shared" si="28"/>
        <v>0</v>
      </c>
    </row>
    <row r="385" spans="1:15" ht="22.5" customHeight="1" x14ac:dyDescent="0.25">
      <c r="A385" s="52">
        <v>2</v>
      </c>
      <c r="B385" s="36">
        <v>4</v>
      </c>
      <c r="C385" s="36">
        <v>9</v>
      </c>
      <c r="D385" s="36">
        <v>2</v>
      </c>
      <c r="E385" s="36"/>
      <c r="F385" s="62" t="s">
        <v>324</v>
      </c>
      <c r="G385" s="20">
        <f>+G386</f>
        <v>0</v>
      </c>
      <c r="H385" s="20">
        <f>+H386</f>
        <v>0</v>
      </c>
      <c r="I385" s="20">
        <f>+I386</f>
        <v>0</v>
      </c>
      <c r="J385" s="20">
        <f t="shared" si="26"/>
        <v>0</v>
      </c>
      <c r="K385" s="83">
        <f>+K386</f>
        <v>0</v>
      </c>
      <c r="L385" s="88">
        <f t="shared" si="29"/>
        <v>0</v>
      </c>
      <c r="M385" s="90">
        <f t="shared" si="27"/>
        <v>0</v>
      </c>
      <c r="N385" s="73">
        <v>0</v>
      </c>
      <c r="O385" s="76">
        <f t="shared" si="28"/>
        <v>0</v>
      </c>
    </row>
    <row r="386" spans="1:15" ht="22.5" customHeight="1" x14ac:dyDescent="0.25">
      <c r="A386" s="48">
        <v>2</v>
      </c>
      <c r="B386" s="39">
        <v>4</v>
      </c>
      <c r="C386" s="39">
        <v>9</v>
      </c>
      <c r="D386" s="39">
        <v>2</v>
      </c>
      <c r="E386" s="39" t="s">
        <v>48</v>
      </c>
      <c r="F386" s="43" t="s">
        <v>324</v>
      </c>
      <c r="G386" s="22"/>
      <c r="H386" s="19">
        <f>VLOOKUP(F386,[1]PPNE4!F$23:N$531,9,FALSE)</f>
        <v>0</v>
      </c>
      <c r="I386" s="22"/>
      <c r="J386" s="20">
        <f t="shared" si="26"/>
        <v>0</v>
      </c>
      <c r="K386" s="81">
        <f>SUBTOTAL(9,G386:I386)</f>
        <v>0</v>
      </c>
      <c r="L386" s="88">
        <f t="shared" si="29"/>
        <v>0</v>
      </c>
      <c r="M386" s="90">
        <f t="shared" si="27"/>
        <v>0</v>
      </c>
      <c r="N386" s="73">
        <v>0</v>
      </c>
      <c r="O386" s="76">
        <f t="shared" si="28"/>
        <v>0</v>
      </c>
    </row>
    <row r="387" spans="1:15" ht="22.5" customHeight="1" x14ac:dyDescent="0.25">
      <c r="A387" s="52">
        <v>2</v>
      </c>
      <c r="B387" s="36">
        <v>4</v>
      </c>
      <c r="C387" s="36">
        <v>9</v>
      </c>
      <c r="D387" s="36">
        <v>3</v>
      </c>
      <c r="E387" s="36"/>
      <c r="F387" s="62" t="s">
        <v>325</v>
      </c>
      <c r="G387" s="20">
        <f>+G388</f>
        <v>0</v>
      </c>
      <c r="H387" s="20">
        <f>+H388</f>
        <v>0</v>
      </c>
      <c r="I387" s="20">
        <f>+I388</f>
        <v>0</v>
      </c>
      <c r="J387" s="20">
        <f t="shared" si="26"/>
        <v>0</v>
      </c>
      <c r="K387" s="83">
        <f>+K388</f>
        <v>0</v>
      </c>
      <c r="L387" s="88">
        <f t="shared" si="29"/>
        <v>0</v>
      </c>
      <c r="M387" s="90">
        <f t="shared" si="27"/>
        <v>0</v>
      </c>
      <c r="N387" s="73">
        <v>0</v>
      </c>
      <c r="O387" s="76">
        <f t="shared" si="28"/>
        <v>0</v>
      </c>
    </row>
    <row r="388" spans="1:15" ht="22.5" customHeight="1" x14ac:dyDescent="0.25">
      <c r="A388" s="48">
        <v>2</v>
      </c>
      <c r="B388" s="39">
        <v>4</v>
      </c>
      <c r="C388" s="39">
        <v>9</v>
      </c>
      <c r="D388" s="39">
        <v>3</v>
      </c>
      <c r="E388" s="39" t="s">
        <v>48</v>
      </c>
      <c r="F388" s="43" t="s">
        <v>325</v>
      </c>
      <c r="G388" s="22"/>
      <c r="H388" s="19">
        <f>VLOOKUP(F388,[1]PPNE4!F$23:N$531,9,FALSE)</f>
        <v>0</v>
      </c>
      <c r="I388" s="22"/>
      <c r="J388" s="20">
        <f t="shared" ref="J388:J451" si="30">+J389</f>
        <v>0</v>
      </c>
      <c r="K388" s="81">
        <f>SUBTOTAL(9,G388:I388)</f>
        <v>0</v>
      </c>
      <c r="L388" s="88">
        <f t="shared" si="29"/>
        <v>0</v>
      </c>
      <c r="M388" s="90">
        <f t="shared" si="27"/>
        <v>0</v>
      </c>
      <c r="N388" s="73">
        <v>0</v>
      </c>
      <c r="O388" s="76">
        <f t="shared" si="28"/>
        <v>0</v>
      </c>
    </row>
    <row r="389" spans="1:15" ht="33.75" customHeight="1" x14ac:dyDescent="0.25">
      <c r="A389" s="52">
        <v>2</v>
      </c>
      <c r="B389" s="36">
        <v>4</v>
      </c>
      <c r="C389" s="36">
        <v>9</v>
      </c>
      <c r="D389" s="36">
        <v>4</v>
      </c>
      <c r="E389" s="36"/>
      <c r="F389" s="62" t="s">
        <v>326</v>
      </c>
      <c r="G389" s="20">
        <f>+G390</f>
        <v>0</v>
      </c>
      <c r="H389" s="20">
        <f>+H390</f>
        <v>0</v>
      </c>
      <c r="I389" s="20">
        <f>+I390</f>
        <v>0</v>
      </c>
      <c r="J389" s="20">
        <f t="shared" si="30"/>
        <v>0</v>
      </c>
      <c r="K389" s="83">
        <f>+K390</f>
        <v>0</v>
      </c>
      <c r="L389" s="88">
        <f t="shared" si="29"/>
        <v>0</v>
      </c>
      <c r="M389" s="90">
        <f t="shared" si="27"/>
        <v>0</v>
      </c>
      <c r="N389" s="73">
        <v>0</v>
      </c>
      <c r="O389" s="76">
        <f t="shared" si="28"/>
        <v>0</v>
      </c>
    </row>
    <row r="390" spans="1:15" ht="33.75" customHeight="1" x14ac:dyDescent="0.25">
      <c r="A390" s="38">
        <v>2</v>
      </c>
      <c r="B390" s="39">
        <v>4</v>
      </c>
      <c r="C390" s="39">
        <v>9</v>
      </c>
      <c r="D390" s="39">
        <v>4</v>
      </c>
      <c r="E390" s="39" t="s">
        <v>48</v>
      </c>
      <c r="F390" s="43" t="s">
        <v>326</v>
      </c>
      <c r="G390" s="22"/>
      <c r="H390" s="19">
        <f>VLOOKUP(F390,[1]PPNE4!F$23:N$531,9,FALSE)</f>
        <v>0</v>
      </c>
      <c r="I390" s="22"/>
      <c r="J390" s="20">
        <f t="shared" si="30"/>
        <v>0</v>
      </c>
      <c r="K390" s="81">
        <f>SUBTOTAL(9,G390:I390)</f>
        <v>0</v>
      </c>
      <c r="L390" s="88">
        <f t="shared" si="29"/>
        <v>0</v>
      </c>
      <c r="M390" s="90">
        <f t="shared" si="27"/>
        <v>0</v>
      </c>
      <c r="N390" s="73">
        <v>0</v>
      </c>
      <c r="O390" s="76">
        <f t="shared" si="28"/>
        <v>0</v>
      </c>
    </row>
    <row r="391" spans="1:15" x14ac:dyDescent="0.25">
      <c r="A391" s="16">
        <v>2</v>
      </c>
      <c r="B391" s="16">
        <v>5</v>
      </c>
      <c r="C391" s="16"/>
      <c r="D391" s="16"/>
      <c r="E391" s="16"/>
      <c r="F391" s="16" t="s">
        <v>46</v>
      </c>
      <c r="G391" s="16">
        <v>0</v>
      </c>
      <c r="H391" s="16">
        <v>0</v>
      </c>
      <c r="I391" s="16">
        <v>0</v>
      </c>
      <c r="J391" s="16">
        <f t="shared" si="30"/>
        <v>0</v>
      </c>
      <c r="K391" s="78">
        <v>0</v>
      </c>
      <c r="L391" s="87">
        <f t="shared" si="29"/>
        <v>0</v>
      </c>
      <c r="M391" s="87">
        <f t="shared" si="27"/>
        <v>0</v>
      </c>
      <c r="N391" s="87">
        <v>0</v>
      </c>
      <c r="O391" s="75">
        <f t="shared" si="28"/>
        <v>0</v>
      </c>
    </row>
    <row r="392" spans="1:15" ht="22.5" customHeight="1" x14ac:dyDescent="0.25">
      <c r="A392" s="32">
        <v>2</v>
      </c>
      <c r="B392" s="33">
        <v>5</v>
      </c>
      <c r="C392" s="33">
        <v>1</v>
      </c>
      <c r="D392" s="33"/>
      <c r="E392" s="33"/>
      <c r="F392" s="34" t="s">
        <v>47</v>
      </c>
      <c r="G392" s="17">
        <v>0</v>
      </c>
      <c r="H392" s="17">
        <v>0</v>
      </c>
      <c r="I392" s="17">
        <v>0</v>
      </c>
      <c r="J392" s="20">
        <f t="shared" si="30"/>
        <v>0</v>
      </c>
      <c r="K392" s="79">
        <v>0</v>
      </c>
      <c r="L392" s="88">
        <f t="shared" si="29"/>
        <v>0</v>
      </c>
      <c r="M392" s="90">
        <f t="shared" si="27"/>
        <v>0</v>
      </c>
      <c r="N392" s="73">
        <v>0</v>
      </c>
      <c r="O392" s="76">
        <f t="shared" si="28"/>
        <v>0</v>
      </c>
    </row>
    <row r="393" spans="1:15" x14ac:dyDescent="0.25">
      <c r="A393" s="63">
        <v>2</v>
      </c>
      <c r="B393" s="64">
        <v>5</v>
      </c>
      <c r="C393" s="64">
        <v>1</v>
      </c>
      <c r="D393" s="64">
        <v>1</v>
      </c>
      <c r="E393" s="64" t="s">
        <v>48</v>
      </c>
      <c r="F393" s="65" t="s">
        <v>49</v>
      </c>
      <c r="G393" s="22"/>
      <c r="H393" s="19">
        <f>VLOOKUP(F393,[1]PPNE4!F$23:N$531,9,FALSE)</f>
        <v>0</v>
      </c>
      <c r="I393" s="22"/>
      <c r="J393" s="20">
        <f t="shared" si="30"/>
        <v>0</v>
      </c>
      <c r="K393" s="81">
        <f>SUBTOTAL(9,G393:I393)</f>
        <v>0</v>
      </c>
      <c r="L393" s="88">
        <f t="shared" si="29"/>
        <v>0</v>
      </c>
      <c r="M393" s="90">
        <f t="shared" si="27"/>
        <v>0</v>
      </c>
      <c r="N393" s="73">
        <v>0</v>
      </c>
      <c r="O393" s="76">
        <f t="shared" si="28"/>
        <v>0</v>
      </c>
    </row>
    <row r="394" spans="1:15" x14ac:dyDescent="0.25">
      <c r="A394" s="35">
        <v>2</v>
      </c>
      <c r="B394" s="36">
        <v>5</v>
      </c>
      <c r="C394" s="36">
        <v>1</v>
      </c>
      <c r="D394" s="36">
        <v>2</v>
      </c>
      <c r="E394" s="36"/>
      <c r="F394" s="62" t="s">
        <v>50</v>
      </c>
      <c r="G394" s="20">
        <f>+G395</f>
        <v>0</v>
      </c>
      <c r="H394" s="20">
        <f>+H395</f>
        <v>0</v>
      </c>
      <c r="I394" s="20">
        <f>+I395</f>
        <v>0</v>
      </c>
      <c r="J394" s="20">
        <f t="shared" si="30"/>
        <v>0</v>
      </c>
      <c r="K394" s="83">
        <f>+K395</f>
        <v>0</v>
      </c>
      <c r="L394" s="88">
        <f t="shared" si="29"/>
        <v>0</v>
      </c>
      <c r="M394" s="90">
        <f t="shared" si="27"/>
        <v>0</v>
      </c>
      <c r="N394" s="73">
        <v>0</v>
      </c>
      <c r="O394" s="76">
        <f t="shared" si="28"/>
        <v>0</v>
      </c>
    </row>
    <row r="395" spans="1:15" ht="33.75" customHeight="1" x14ac:dyDescent="0.25">
      <c r="A395" s="38">
        <v>2</v>
      </c>
      <c r="B395" s="39">
        <v>5</v>
      </c>
      <c r="C395" s="39">
        <v>1</v>
      </c>
      <c r="D395" s="39">
        <v>2</v>
      </c>
      <c r="E395" s="39" t="s">
        <v>48</v>
      </c>
      <c r="F395" s="43" t="s">
        <v>50</v>
      </c>
      <c r="G395" s="22"/>
      <c r="H395" s="19">
        <f>VLOOKUP(F395,[1]PPNE4!F$23:N$531,9,FALSE)</f>
        <v>0</v>
      </c>
      <c r="I395" s="22"/>
      <c r="J395" s="20">
        <f t="shared" si="30"/>
        <v>0</v>
      </c>
      <c r="K395" s="81">
        <f>SUBTOTAL(9,G395:I395)</f>
        <v>0</v>
      </c>
      <c r="L395" s="88">
        <f t="shared" si="29"/>
        <v>0</v>
      </c>
      <c r="M395" s="90">
        <f t="shared" si="27"/>
        <v>0</v>
      </c>
      <c r="N395" s="73">
        <v>0</v>
      </c>
      <c r="O395" s="76">
        <f t="shared" si="28"/>
        <v>0</v>
      </c>
    </row>
    <row r="396" spans="1:15" ht="22.5" customHeight="1" x14ac:dyDescent="0.25">
      <c r="A396" s="35">
        <v>2</v>
      </c>
      <c r="B396" s="36">
        <v>5</v>
      </c>
      <c r="C396" s="36">
        <v>1</v>
      </c>
      <c r="D396" s="36">
        <v>3</v>
      </c>
      <c r="E396" s="36"/>
      <c r="F396" s="62" t="s">
        <v>51</v>
      </c>
      <c r="G396" s="18">
        <v>0</v>
      </c>
      <c r="H396" s="18">
        <v>0</v>
      </c>
      <c r="I396" s="18">
        <v>0</v>
      </c>
      <c r="J396" s="20">
        <f t="shared" si="30"/>
        <v>0</v>
      </c>
      <c r="K396" s="80">
        <v>0</v>
      </c>
      <c r="L396" s="88">
        <f t="shared" si="29"/>
        <v>0</v>
      </c>
      <c r="M396" s="90">
        <f t="shared" si="27"/>
        <v>0</v>
      </c>
      <c r="N396" s="73">
        <v>0</v>
      </c>
      <c r="O396" s="76">
        <f t="shared" si="28"/>
        <v>0</v>
      </c>
    </row>
    <row r="397" spans="1:15" ht="22.5" customHeight="1" x14ac:dyDescent="0.25">
      <c r="A397" s="38">
        <v>2</v>
      </c>
      <c r="B397" s="39">
        <v>5</v>
      </c>
      <c r="C397" s="39">
        <v>1</v>
      </c>
      <c r="D397" s="39">
        <v>3</v>
      </c>
      <c r="E397" s="39" t="s">
        <v>48</v>
      </c>
      <c r="F397" s="43" t="s">
        <v>51</v>
      </c>
      <c r="G397" s="22"/>
      <c r="H397" s="19">
        <f>VLOOKUP(F397,[1]PPNE4!F$23:N$531,9,FALSE)</f>
        <v>0</v>
      </c>
      <c r="I397" s="22"/>
      <c r="J397" s="20">
        <f t="shared" si="30"/>
        <v>0</v>
      </c>
      <c r="K397" s="81">
        <f>SUBTOTAL(9,G397:I397)</f>
        <v>0</v>
      </c>
      <c r="L397" s="88">
        <f t="shared" si="29"/>
        <v>0</v>
      </c>
      <c r="M397" s="90">
        <f t="shared" si="27"/>
        <v>0</v>
      </c>
      <c r="N397" s="73">
        <v>0</v>
      </c>
      <c r="O397" s="76">
        <f t="shared" si="28"/>
        <v>0</v>
      </c>
    </row>
    <row r="398" spans="1:15" ht="22.5" customHeight="1" x14ac:dyDescent="0.25">
      <c r="A398" s="16">
        <v>2</v>
      </c>
      <c r="B398" s="16">
        <v>6</v>
      </c>
      <c r="C398" s="16"/>
      <c r="D398" s="16"/>
      <c r="E398" s="16"/>
      <c r="F398" s="16" t="s">
        <v>327</v>
      </c>
      <c r="G398" s="16">
        <v>0</v>
      </c>
      <c r="H398" s="16">
        <v>82894417.029999986</v>
      </c>
      <c r="I398" s="16">
        <v>0</v>
      </c>
      <c r="J398" s="16">
        <f t="shared" si="30"/>
        <v>0</v>
      </c>
      <c r="K398" s="78">
        <v>82894417.029999986</v>
      </c>
      <c r="L398" s="87">
        <f t="shared" si="29"/>
        <v>11.848458446854124</v>
      </c>
      <c r="M398" s="87">
        <f t="shared" si="27"/>
        <v>6907868.0858333325</v>
      </c>
      <c r="N398" s="87">
        <f>N399+N410+N419+N428+N435+N450+N455+N474</f>
        <v>2256241.37</v>
      </c>
      <c r="O398" s="75">
        <f t="shared" si="28"/>
        <v>4651626.7158333324</v>
      </c>
    </row>
    <row r="399" spans="1:15" x14ac:dyDescent="0.25">
      <c r="A399" s="32">
        <v>2</v>
      </c>
      <c r="B399" s="33">
        <v>6</v>
      </c>
      <c r="C399" s="33">
        <v>1</v>
      </c>
      <c r="D399" s="33"/>
      <c r="E399" s="33"/>
      <c r="F399" s="34" t="s">
        <v>328</v>
      </c>
      <c r="G399" s="17">
        <v>0</v>
      </c>
      <c r="H399" s="17">
        <v>3677813.53</v>
      </c>
      <c r="I399" s="17">
        <v>0</v>
      </c>
      <c r="J399" s="20">
        <f t="shared" si="30"/>
        <v>0</v>
      </c>
      <c r="K399" s="79">
        <v>3677813.53</v>
      </c>
      <c r="L399" s="88">
        <f t="shared" si="29"/>
        <v>0.52568583442371419</v>
      </c>
      <c r="M399" s="90">
        <f t="shared" ref="M399:M462" si="31">K399/12</f>
        <v>306484.46083333332</v>
      </c>
      <c r="N399" s="73">
        <f>N400+N402+N404+N406+N408</f>
        <v>1162926.17</v>
      </c>
      <c r="O399" s="76">
        <f t="shared" ref="O399:O462" si="32">M399-N399</f>
        <v>-856441.70916666661</v>
      </c>
    </row>
    <row r="400" spans="1:15" x14ac:dyDescent="0.25">
      <c r="A400" s="35">
        <v>2</v>
      </c>
      <c r="B400" s="36">
        <v>6</v>
      </c>
      <c r="C400" s="36">
        <v>1</v>
      </c>
      <c r="D400" s="36">
        <v>1</v>
      </c>
      <c r="E400" s="36"/>
      <c r="F400" s="47" t="s">
        <v>329</v>
      </c>
      <c r="G400" s="20">
        <f>+G401</f>
        <v>0</v>
      </c>
      <c r="H400" s="20">
        <f>+H401</f>
        <v>202518.29</v>
      </c>
      <c r="I400" s="20">
        <f>+I401</f>
        <v>0</v>
      </c>
      <c r="J400" s="20">
        <f t="shared" si="30"/>
        <v>0</v>
      </c>
      <c r="K400" s="83">
        <f>+K401</f>
        <v>202518.29</v>
      </c>
      <c r="L400" s="88">
        <f t="shared" ref="L400:L463" si="33">IFERROR(K400/$K$14*100,"0.00")</f>
        <v>2.8946817285952435E-2</v>
      </c>
      <c r="M400" s="90">
        <f t="shared" si="31"/>
        <v>16876.524166666666</v>
      </c>
      <c r="N400" s="72">
        <f>N401</f>
        <v>0</v>
      </c>
      <c r="O400" s="76">
        <f t="shared" si="32"/>
        <v>16876.524166666666</v>
      </c>
    </row>
    <row r="401" spans="1:15" x14ac:dyDescent="0.25">
      <c r="A401" s="38">
        <v>2</v>
      </c>
      <c r="B401" s="39">
        <v>6</v>
      </c>
      <c r="C401" s="39">
        <v>1</v>
      </c>
      <c r="D401" s="39">
        <v>1</v>
      </c>
      <c r="E401" s="39" t="s">
        <v>48</v>
      </c>
      <c r="F401" s="43" t="s">
        <v>329</v>
      </c>
      <c r="G401" s="22"/>
      <c r="H401" s="19">
        <f>VLOOKUP(F401,[1]PPNE4!F$23:N$1531,9,FALSE)</f>
        <v>202518.29</v>
      </c>
      <c r="I401" s="22"/>
      <c r="J401" s="20">
        <f t="shared" si="30"/>
        <v>0</v>
      </c>
      <c r="K401" s="81">
        <f>SUBTOTAL(9,G401:I401)</f>
        <v>202518.29</v>
      </c>
      <c r="L401" s="88">
        <f t="shared" si="33"/>
        <v>2.8946817285952435E-2</v>
      </c>
      <c r="M401" s="90">
        <f t="shared" si="31"/>
        <v>16876.524166666666</v>
      </c>
      <c r="N401" s="73">
        <v>0</v>
      </c>
      <c r="O401" s="76">
        <f t="shared" si="32"/>
        <v>16876.524166666666</v>
      </c>
    </row>
    <row r="402" spans="1:15" x14ac:dyDescent="0.25">
      <c r="A402" s="35">
        <v>2</v>
      </c>
      <c r="B402" s="36">
        <v>6</v>
      </c>
      <c r="C402" s="36">
        <v>1</v>
      </c>
      <c r="D402" s="36">
        <v>2</v>
      </c>
      <c r="E402" s="36"/>
      <c r="F402" s="47" t="s">
        <v>330</v>
      </c>
      <c r="G402" s="20">
        <f>+G403</f>
        <v>0</v>
      </c>
      <c r="H402" s="20">
        <f>+H403</f>
        <v>0</v>
      </c>
      <c r="I402" s="20">
        <f>+I403</f>
        <v>0</v>
      </c>
      <c r="J402" s="20">
        <f t="shared" si="30"/>
        <v>0</v>
      </c>
      <c r="K402" s="83">
        <f>+K403</f>
        <v>0</v>
      </c>
      <c r="L402" s="88">
        <f t="shared" si="33"/>
        <v>0</v>
      </c>
      <c r="M402" s="90">
        <f t="shared" si="31"/>
        <v>0</v>
      </c>
      <c r="N402" s="72">
        <f>N403</f>
        <v>0</v>
      </c>
      <c r="O402" s="76">
        <f t="shared" si="32"/>
        <v>0</v>
      </c>
    </row>
    <row r="403" spans="1:15" ht="22.5" customHeight="1" x14ac:dyDescent="0.25">
      <c r="A403" s="38">
        <v>2</v>
      </c>
      <c r="B403" s="39">
        <v>6</v>
      </c>
      <c r="C403" s="39">
        <v>1</v>
      </c>
      <c r="D403" s="39">
        <v>2</v>
      </c>
      <c r="E403" s="39" t="s">
        <v>48</v>
      </c>
      <c r="F403" s="43" t="s">
        <v>330</v>
      </c>
      <c r="G403" s="22"/>
      <c r="H403" s="19">
        <f>VLOOKUP(F403,[1]PPNE4!F$23:N$531,9,FALSE)</f>
        <v>0</v>
      </c>
      <c r="I403" s="22"/>
      <c r="J403" s="20">
        <f t="shared" si="30"/>
        <v>0</v>
      </c>
      <c r="K403" s="81">
        <f>SUBTOTAL(9,G403:I403)</f>
        <v>0</v>
      </c>
      <c r="L403" s="88">
        <f t="shared" si="33"/>
        <v>0</v>
      </c>
      <c r="M403" s="90">
        <f t="shared" si="31"/>
        <v>0</v>
      </c>
      <c r="N403" s="73">
        <v>0</v>
      </c>
      <c r="O403" s="76">
        <f t="shared" si="32"/>
        <v>0</v>
      </c>
    </row>
    <row r="404" spans="1:15" x14ac:dyDescent="0.25">
      <c r="A404" s="35">
        <v>2</v>
      </c>
      <c r="B404" s="36">
        <v>6</v>
      </c>
      <c r="C404" s="36">
        <v>1</v>
      </c>
      <c r="D404" s="36">
        <v>3</v>
      </c>
      <c r="E404" s="36"/>
      <c r="F404" s="62" t="s">
        <v>331</v>
      </c>
      <c r="G404" s="20">
        <f>+G405</f>
        <v>0</v>
      </c>
      <c r="H404" s="20">
        <f>+H405</f>
        <v>3395097.53</v>
      </c>
      <c r="I404" s="20">
        <f>+I405</f>
        <v>0</v>
      </c>
      <c r="J404" s="20">
        <f t="shared" si="30"/>
        <v>0</v>
      </c>
      <c r="K404" s="83">
        <f>+K405</f>
        <v>3395097.53</v>
      </c>
      <c r="L404" s="88">
        <f t="shared" si="33"/>
        <v>0.48527601071932025</v>
      </c>
      <c r="M404" s="90">
        <f t="shared" si="31"/>
        <v>282924.79416666663</v>
      </c>
      <c r="N404" s="72">
        <f>N405</f>
        <v>1161726.17</v>
      </c>
      <c r="O404" s="76">
        <f t="shared" si="32"/>
        <v>-878801.37583333324</v>
      </c>
    </row>
    <row r="405" spans="1:15" x14ac:dyDescent="0.25">
      <c r="A405" s="38">
        <v>2</v>
      </c>
      <c r="B405" s="39">
        <v>6</v>
      </c>
      <c r="C405" s="39">
        <v>1</v>
      </c>
      <c r="D405" s="39">
        <v>3</v>
      </c>
      <c r="E405" s="39" t="s">
        <v>48</v>
      </c>
      <c r="F405" s="43" t="s">
        <v>331</v>
      </c>
      <c r="G405" s="22"/>
      <c r="H405" s="19">
        <f>VLOOKUP(F405,[1]PPNE4!F$23:N$1531,9,FALSE)</f>
        <v>3395097.53</v>
      </c>
      <c r="I405" s="22"/>
      <c r="J405" s="20">
        <f t="shared" si="30"/>
        <v>0</v>
      </c>
      <c r="K405" s="81">
        <f>SUBTOTAL(9,G405:I405)</f>
        <v>3395097.53</v>
      </c>
      <c r="L405" s="88">
        <f t="shared" si="33"/>
        <v>0.48527601071932025</v>
      </c>
      <c r="M405" s="90">
        <f t="shared" si="31"/>
        <v>282924.79416666663</v>
      </c>
      <c r="N405" s="73">
        <v>1161726.17</v>
      </c>
      <c r="O405" s="76">
        <f t="shared" si="32"/>
        <v>-878801.37583333324</v>
      </c>
    </row>
    <row r="406" spans="1:15" x14ac:dyDescent="0.25">
      <c r="A406" s="35">
        <v>2</v>
      </c>
      <c r="B406" s="36">
        <v>6</v>
      </c>
      <c r="C406" s="36">
        <v>1</v>
      </c>
      <c r="D406" s="36">
        <v>4</v>
      </c>
      <c r="E406" s="36"/>
      <c r="F406" s="47" t="s">
        <v>332</v>
      </c>
      <c r="G406" s="20">
        <f>+G407</f>
        <v>0</v>
      </c>
      <c r="H406" s="20">
        <f>+H407</f>
        <v>80197.710000000006</v>
      </c>
      <c r="I406" s="20">
        <f>+I407</f>
        <v>0</v>
      </c>
      <c r="J406" s="20">
        <f t="shared" si="30"/>
        <v>0</v>
      </c>
      <c r="K406" s="83">
        <f>+K407</f>
        <v>80197.710000000006</v>
      </c>
      <c r="L406" s="88">
        <f t="shared" si="33"/>
        <v>1.1463006418441519E-2</v>
      </c>
      <c r="M406" s="90">
        <f t="shared" si="31"/>
        <v>6683.1425000000008</v>
      </c>
      <c r="N406" s="72">
        <f>N407</f>
        <v>1200</v>
      </c>
      <c r="O406" s="76">
        <f t="shared" si="32"/>
        <v>5483.1425000000008</v>
      </c>
    </row>
    <row r="407" spans="1:15" x14ac:dyDescent="0.25">
      <c r="A407" s="38">
        <v>2</v>
      </c>
      <c r="B407" s="39">
        <v>6</v>
      </c>
      <c r="C407" s="39">
        <v>1</v>
      </c>
      <c r="D407" s="39">
        <v>4</v>
      </c>
      <c r="E407" s="39" t="s">
        <v>48</v>
      </c>
      <c r="F407" s="43" t="s">
        <v>332</v>
      </c>
      <c r="G407" s="22"/>
      <c r="H407" s="19">
        <f>VLOOKUP(F407,[1]PPNE4!F$23:N$1531,9,FALSE)</f>
        <v>80197.710000000006</v>
      </c>
      <c r="I407" s="19"/>
      <c r="J407" s="20">
        <f t="shared" si="30"/>
        <v>0</v>
      </c>
      <c r="K407" s="81">
        <f>SUBTOTAL(9,G407:I407)</f>
        <v>80197.710000000006</v>
      </c>
      <c r="L407" s="88">
        <f t="shared" si="33"/>
        <v>1.1463006418441519E-2</v>
      </c>
      <c r="M407" s="90">
        <f t="shared" si="31"/>
        <v>6683.1425000000008</v>
      </c>
      <c r="N407" s="73">
        <v>1200</v>
      </c>
      <c r="O407" s="76">
        <f t="shared" si="32"/>
        <v>5483.1425000000008</v>
      </c>
    </row>
    <row r="408" spans="1:15" x14ac:dyDescent="0.25">
      <c r="A408" s="35">
        <v>2</v>
      </c>
      <c r="B408" s="36">
        <v>6</v>
      </c>
      <c r="C408" s="36">
        <v>1</v>
      </c>
      <c r="D408" s="36">
        <v>9</v>
      </c>
      <c r="E408" s="36"/>
      <c r="F408" s="47" t="s">
        <v>333</v>
      </c>
      <c r="G408" s="20">
        <f>+G409</f>
        <v>0</v>
      </c>
      <c r="H408" s="20">
        <f>+H409</f>
        <v>0</v>
      </c>
      <c r="I408" s="20">
        <f>+I409</f>
        <v>0</v>
      </c>
      <c r="J408" s="20">
        <f t="shared" si="30"/>
        <v>0</v>
      </c>
      <c r="K408" s="83">
        <f>+K409</f>
        <v>0</v>
      </c>
      <c r="L408" s="88">
        <f t="shared" si="33"/>
        <v>0</v>
      </c>
      <c r="M408" s="90">
        <f t="shared" si="31"/>
        <v>0</v>
      </c>
      <c r="N408" s="72">
        <f>N409</f>
        <v>0</v>
      </c>
      <c r="O408" s="76">
        <f t="shared" si="32"/>
        <v>0</v>
      </c>
    </row>
    <row r="409" spans="1:15" ht="22.5" customHeight="1" x14ac:dyDescent="0.25">
      <c r="A409" s="38">
        <v>2</v>
      </c>
      <c r="B409" s="39">
        <v>6</v>
      </c>
      <c r="C409" s="39">
        <v>1</v>
      </c>
      <c r="D409" s="39">
        <v>9</v>
      </c>
      <c r="E409" s="39" t="s">
        <v>48</v>
      </c>
      <c r="F409" s="43" t="s">
        <v>333</v>
      </c>
      <c r="G409" s="22"/>
      <c r="H409" s="19">
        <f>VLOOKUP(F409,[1]PPNE4!F$23:N$531,9,FALSE)</f>
        <v>0</v>
      </c>
      <c r="I409" s="22"/>
      <c r="J409" s="20">
        <f t="shared" si="30"/>
        <v>0</v>
      </c>
      <c r="K409" s="81">
        <f>SUBTOTAL(9,G409:I409)</f>
        <v>0</v>
      </c>
      <c r="L409" s="88">
        <f t="shared" si="33"/>
        <v>0</v>
      </c>
      <c r="M409" s="90">
        <f t="shared" si="31"/>
        <v>0</v>
      </c>
      <c r="N409" s="73">
        <v>0</v>
      </c>
      <c r="O409" s="76">
        <f t="shared" si="32"/>
        <v>0</v>
      </c>
    </row>
    <row r="410" spans="1:15" x14ac:dyDescent="0.25">
      <c r="A410" s="32">
        <v>2</v>
      </c>
      <c r="B410" s="33">
        <v>6</v>
      </c>
      <c r="C410" s="33">
        <v>2</v>
      </c>
      <c r="D410" s="33"/>
      <c r="E410" s="33"/>
      <c r="F410" s="34" t="s">
        <v>334</v>
      </c>
      <c r="G410" s="17">
        <v>0</v>
      </c>
      <c r="H410" s="17">
        <v>3000000</v>
      </c>
      <c r="I410" s="17">
        <v>0</v>
      </c>
      <c r="J410" s="20">
        <f t="shared" si="30"/>
        <v>0</v>
      </c>
      <c r="K410" s="79">
        <v>3000000</v>
      </c>
      <c r="L410" s="88">
        <f t="shared" si="33"/>
        <v>0.42880300765850482</v>
      </c>
      <c r="M410" s="90">
        <f t="shared" si="31"/>
        <v>250000</v>
      </c>
      <c r="N410" s="72">
        <f>N411+N413+N415+N417</f>
        <v>0</v>
      </c>
      <c r="O410" s="76">
        <f t="shared" si="32"/>
        <v>250000</v>
      </c>
    </row>
    <row r="411" spans="1:15" x14ac:dyDescent="0.25">
      <c r="A411" s="35">
        <v>2</v>
      </c>
      <c r="B411" s="36">
        <v>6</v>
      </c>
      <c r="C411" s="36">
        <v>2</v>
      </c>
      <c r="D411" s="36">
        <v>1</v>
      </c>
      <c r="E411" s="36"/>
      <c r="F411" s="47" t="s">
        <v>335</v>
      </c>
      <c r="G411" s="20">
        <f>+G412</f>
        <v>0</v>
      </c>
      <c r="H411" s="20">
        <f>+H412</f>
        <v>3000000</v>
      </c>
      <c r="I411" s="20">
        <f>+I412</f>
        <v>0</v>
      </c>
      <c r="J411" s="20">
        <f t="shared" si="30"/>
        <v>0</v>
      </c>
      <c r="K411" s="83">
        <f>+K412</f>
        <v>3000000</v>
      </c>
      <c r="L411" s="88">
        <f t="shared" si="33"/>
        <v>0.42880300765850482</v>
      </c>
      <c r="M411" s="90">
        <f t="shared" si="31"/>
        <v>250000</v>
      </c>
      <c r="N411" s="72">
        <f>N412</f>
        <v>0</v>
      </c>
      <c r="O411" s="76">
        <f t="shared" si="32"/>
        <v>250000</v>
      </c>
    </row>
    <row r="412" spans="1:15" x14ac:dyDescent="0.25">
      <c r="A412" s="48">
        <v>2</v>
      </c>
      <c r="B412" s="39">
        <v>6</v>
      </c>
      <c r="C412" s="39">
        <v>2</v>
      </c>
      <c r="D412" s="39">
        <v>1</v>
      </c>
      <c r="E412" s="39" t="s">
        <v>48</v>
      </c>
      <c r="F412" s="43" t="s">
        <v>335</v>
      </c>
      <c r="G412" s="22"/>
      <c r="H412" s="19">
        <f>VLOOKUP(F412,[1]PPNE4!F$23:N$1531,9,FALSE)</f>
        <v>3000000</v>
      </c>
      <c r="I412" s="22"/>
      <c r="J412" s="20">
        <f t="shared" si="30"/>
        <v>0</v>
      </c>
      <c r="K412" s="81">
        <f>SUBTOTAL(9,G412:I412)</f>
        <v>3000000</v>
      </c>
      <c r="L412" s="88">
        <f t="shared" si="33"/>
        <v>0.42880300765850482</v>
      </c>
      <c r="M412" s="90">
        <f t="shared" si="31"/>
        <v>250000</v>
      </c>
      <c r="N412" s="73">
        <v>0</v>
      </c>
      <c r="O412" s="76">
        <f t="shared" si="32"/>
        <v>250000</v>
      </c>
    </row>
    <row r="413" spans="1:15" x14ac:dyDescent="0.25">
      <c r="A413" s="52">
        <v>2</v>
      </c>
      <c r="B413" s="36">
        <v>6</v>
      </c>
      <c r="C413" s="36">
        <v>2</v>
      </c>
      <c r="D413" s="36">
        <v>2</v>
      </c>
      <c r="E413" s="36"/>
      <c r="F413" s="62" t="s">
        <v>336</v>
      </c>
      <c r="G413" s="18">
        <v>0</v>
      </c>
      <c r="H413" s="18">
        <v>0</v>
      </c>
      <c r="I413" s="18">
        <v>0</v>
      </c>
      <c r="J413" s="20">
        <f t="shared" si="30"/>
        <v>0</v>
      </c>
      <c r="K413" s="80">
        <v>0</v>
      </c>
      <c r="L413" s="88">
        <f t="shared" si="33"/>
        <v>0</v>
      </c>
      <c r="M413" s="90">
        <f t="shared" si="31"/>
        <v>0</v>
      </c>
      <c r="N413" s="72">
        <f>N414</f>
        <v>0</v>
      </c>
      <c r="O413" s="76">
        <f t="shared" si="32"/>
        <v>0</v>
      </c>
    </row>
    <row r="414" spans="1:15" x14ac:dyDescent="0.25">
      <c r="A414" s="48">
        <v>2</v>
      </c>
      <c r="B414" s="39">
        <v>6</v>
      </c>
      <c r="C414" s="39">
        <v>2</v>
      </c>
      <c r="D414" s="39">
        <v>2</v>
      </c>
      <c r="E414" s="39" t="s">
        <v>48</v>
      </c>
      <c r="F414" s="43" t="s">
        <v>336</v>
      </c>
      <c r="G414" s="22"/>
      <c r="H414" s="19">
        <f>VLOOKUP(F414,[1]PPNE4!F$23:N$531,9,FALSE)</f>
        <v>0</v>
      </c>
      <c r="I414" s="19"/>
      <c r="J414" s="20">
        <f t="shared" si="30"/>
        <v>0</v>
      </c>
      <c r="K414" s="81">
        <f>SUBTOTAL(9,G414:I414)</f>
        <v>0</v>
      </c>
      <c r="L414" s="88">
        <f t="shared" si="33"/>
        <v>0</v>
      </c>
      <c r="M414" s="90">
        <f t="shared" si="31"/>
        <v>0</v>
      </c>
      <c r="N414" s="73">
        <v>0</v>
      </c>
      <c r="O414" s="76">
        <f t="shared" si="32"/>
        <v>0</v>
      </c>
    </row>
    <row r="415" spans="1:15" x14ac:dyDescent="0.25">
      <c r="A415" s="35">
        <v>2</v>
      </c>
      <c r="B415" s="36">
        <v>6</v>
      </c>
      <c r="C415" s="36">
        <v>2</v>
      </c>
      <c r="D415" s="36">
        <v>3</v>
      </c>
      <c r="E415" s="36"/>
      <c r="F415" s="47" t="s">
        <v>337</v>
      </c>
      <c r="G415" s="20">
        <f>+G416</f>
        <v>0</v>
      </c>
      <c r="H415" s="20">
        <f>+H416</f>
        <v>0</v>
      </c>
      <c r="I415" s="20">
        <f>+I416</f>
        <v>0</v>
      </c>
      <c r="J415" s="20">
        <f t="shared" si="30"/>
        <v>0</v>
      </c>
      <c r="K415" s="83">
        <f>+K416</f>
        <v>0</v>
      </c>
      <c r="L415" s="88">
        <f t="shared" si="33"/>
        <v>0</v>
      </c>
      <c r="M415" s="90">
        <f t="shared" si="31"/>
        <v>0</v>
      </c>
      <c r="N415" s="72">
        <f>N416</f>
        <v>0</v>
      </c>
      <c r="O415" s="76">
        <f t="shared" si="32"/>
        <v>0</v>
      </c>
    </row>
    <row r="416" spans="1:15" x14ac:dyDescent="0.25">
      <c r="A416" s="48">
        <v>2</v>
      </c>
      <c r="B416" s="39">
        <v>6</v>
      </c>
      <c r="C416" s="39">
        <v>2</v>
      </c>
      <c r="D416" s="39">
        <v>3</v>
      </c>
      <c r="E416" s="39" t="s">
        <v>48</v>
      </c>
      <c r="F416" s="43" t="s">
        <v>337</v>
      </c>
      <c r="G416" s="22"/>
      <c r="H416" s="19">
        <f>VLOOKUP(F416,[1]PPNE4!F$23:N$531,9,FALSE)</f>
        <v>0</v>
      </c>
      <c r="I416" s="22"/>
      <c r="J416" s="20">
        <f t="shared" si="30"/>
        <v>0</v>
      </c>
      <c r="K416" s="81">
        <f>SUBTOTAL(9,G416:I416)</f>
        <v>0</v>
      </c>
      <c r="L416" s="88">
        <f t="shared" si="33"/>
        <v>0</v>
      </c>
      <c r="M416" s="90">
        <f t="shared" si="31"/>
        <v>0</v>
      </c>
      <c r="N416" s="73">
        <v>0</v>
      </c>
      <c r="O416" s="76">
        <f t="shared" si="32"/>
        <v>0</v>
      </c>
    </row>
    <row r="417" spans="1:15" x14ac:dyDescent="0.25">
      <c r="A417" s="35">
        <v>2</v>
      </c>
      <c r="B417" s="36">
        <v>6</v>
      </c>
      <c r="C417" s="36">
        <v>2</v>
      </c>
      <c r="D417" s="36">
        <v>4</v>
      </c>
      <c r="E417" s="36"/>
      <c r="F417" s="47" t="s">
        <v>338</v>
      </c>
      <c r="G417" s="20">
        <f>+G418</f>
        <v>0</v>
      </c>
      <c r="H417" s="20">
        <f>+H418</f>
        <v>0</v>
      </c>
      <c r="I417" s="20">
        <f>+I418</f>
        <v>0</v>
      </c>
      <c r="J417" s="20">
        <f t="shared" si="30"/>
        <v>0</v>
      </c>
      <c r="K417" s="83">
        <f>+K418</f>
        <v>0</v>
      </c>
      <c r="L417" s="88">
        <f t="shared" si="33"/>
        <v>0</v>
      </c>
      <c r="M417" s="90">
        <f t="shared" si="31"/>
        <v>0</v>
      </c>
      <c r="N417" s="72">
        <f>N418</f>
        <v>0</v>
      </c>
      <c r="O417" s="76">
        <f t="shared" si="32"/>
        <v>0</v>
      </c>
    </row>
    <row r="418" spans="1:15" x14ac:dyDescent="0.25">
      <c r="A418" s="48">
        <v>2</v>
      </c>
      <c r="B418" s="39">
        <v>6</v>
      </c>
      <c r="C418" s="39">
        <v>2</v>
      </c>
      <c r="D418" s="39">
        <v>4</v>
      </c>
      <c r="E418" s="39" t="s">
        <v>48</v>
      </c>
      <c r="F418" s="43" t="s">
        <v>338</v>
      </c>
      <c r="G418" s="22"/>
      <c r="H418" s="19">
        <f>VLOOKUP(F418,[1]PPNE4!F$23:N$531,9,FALSE)</f>
        <v>0</v>
      </c>
      <c r="I418" s="22"/>
      <c r="J418" s="20">
        <f t="shared" si="30"/>
        <v>0</v>
      </c>
      <c r="K418" s="81">
        <f>SUBTOTAL(9,G418:I418)</f>
        <v>0</v>
      </c>
      <c r="L418" s="88">
        <f t="shared" si="33"/>
        <v>0</v>
      </c>
      <c r="M418" s="90">
        <f t="shared" si="31"/>
        <v>0</v>
      </c>
      <c r="N418" s="73">
        <v>0</v>
      </c>
      <c r="O418" s="76">
        <f t="shared" si="32"/>
        <v>0</v>
      </c>
    </row>
    <row r="419" spans="1:15" x14ac:dyDescent="0.25">
      <c r="A419" s="32">
        <v>2</v>
      </c>
      <c r="B419" s="33">
        <v>6</v>
      </c>
      <c r="C419" s="33">
        <v>3</v>
      </c>
      <c r="D419" s="33"/>
      <c r="E419" s="33"/>
      <c r="F419" s="34" t="s">
        <v>339</v>
      </c>
      <c r="G419" s="17">
        <v>0</v>
      </c>
      <c r="H419" s="17">
        <v>42104644.43</v>
      </c>
      <c r="I419" s="17">
        <v>0</v>
      </c>
      <c r="J419" s="20">
        <f t="shared" si="30"/>
        <v>0</v>
      </c>
      <c r="K419" s="79">
        <v>42104644.43</v>
      </c>
      <c r="L419" s="88">
        <f t="shared" si="33"/>
        <v>6.0181993893253045</v>
      </c>
      <c r="M419" s="90">
        <f t="shared" si="31"/>
        <v>3508720.3691666666</v>
      </c>
      <c r="N419" s="72">
        <f>N420+N422+N424+N426</f>
        <v>487850.02</v>
      </c>
      <c r="O419" s="76">
        <f t="shared" si="32"/>
        <v>3020870.3491666666</v>
      </c>
    </row>
    <row r="420" spans="1:15" x14ac:dyDescent="0.25">
      <c r="A420" s="52">
        <v>2</v>
      </c>
      <c r="B420" s="36">
        <v>6</v>
      </c>
      <c r="C420" s="36">
        <v>3</v>
      </c>
      <c r="D420" s="36">
        <v>1</v>
      </c>
      <c r="E420" s="36"/>
      <c r="F420" s="62" t="s">
        <v>340</v>
      </c>
      <c r="G420" s="20">
        <f>+G421</f>
        <v>0</v>
      </c>
      <c r="H420" s="20">
        <f>+H421</f>
        <v>41934175.859999999</v>
      </c>
      <c r="I420" s="20">
        <f>+I421</f>
        <v>0</v>
      </c>
      <c r="J420" s="20">
        <f t="shared" si="30"/>
        <v>0</v>
      </c>
      <c r="K420" s="83">
        <f>+K421</f>
        <v>41934175.859999999</v>
      </c>
      <c r="L420" s="88">
        <f t="shared" si="33"/>
        <v>5.9938335774828895</v>
      </c>
      <c r="M420" s="90">
        <f t="shared" si="31"/>
        <v>3494514.6549999998</v>
      </c>
      <c r="N420" s="72">
        <f>N421</f>
        <v>487850.02</v>
      </c>
      <c r="O420" s="76">
        <f t="shared" si="32"/>
        <v>3006664.6349999998</v>
      </c>
    </row>
    <row r="421" spans="1:15" x14ac:dyDescent="0.25">
      <c r="A421" s="38">
        <v>2</v>
      </c>
      <c r="B421" s="39">
        <v>6</v>
      </c>
      <c r="C421" s="39">
        <v>3</v>
      </c>
      <c r="D421" s="39">
        <v>1</v>
      </c>
      <c r="E421" s="39" t="s">
        <v>48</v>
      </c>
      <c r="F421" s="40" t="s">
        <v>340</v>
      </c>
      <c r="G421" s="22"/>
      <c r="H421" s="19">
        <f>VLOOKUP(F421,[1]PPNE4!F$23:N$1531,9,FALSE)</f>
        <v>41934175.859999999</v>
      </c>
      <c r="I421" s="22"/>
      <c r="J421" s="20">
        <f t="shared" si="30"/>
        <v>0</v>
      </c>
      <c r="K421" s="81">
        <f>SUBTOTAL(9,G421:I421)</f>
        <v>41934175.859999999</v>
      </c>
      <c r="L421" s="88">
        <f t="shared" si="33"/>
        <v>5.9938335774828895</v>
      </c>
      <c r="M421" s="90">
        <f t="shared" si="31"/>
        <v>3494514.6549999998</v>
      </c>
      <c r="N421" s="73">
        <v>487850.02</v>
      </c>
      <c r="O421" s="76">
        <f t="shared" si="32"/>
        <v>3006664.6349999998</v>
      </c>
    </row>
    <row r="422" spans="1:15" x14ac:dyDescent="0.25">
      <c r="A422" s="35">
        <v>2</v>
      </c>
      <c r="B422" s="36">
        <v>6</v>
      </c>
      <c r="C422" s="36">
        <v>3</v>
      </c>
      <c r="D422" s="36">
        <v>2</v>
      </c>
      <c r="E422" s="36"/>
      <c r="F422" s="47" t="s">
        <v>341</v>
      </c>
      <c r="G422" s="20">
        <f>+G423</f>
        <v>0</v>
      </c>
      <c r="H422" s="20">
        <f>+H423</f>
        <v>170468.57</v>
      </c>
      <c r="I422" s="20">
        <f>+I423</f>
        <v>0</v>
      </c>
      <c r="J422" s="20">
        <f t="shared" si="30"/>
        <v>0</v>
      </c>
      <c r="K422" s="83">
        <f>+K423</f>
        <v>170468.57</v>
      </c>
      <c r="L422" s="88">
        <f t="shared" si="33"/>
        <v>2.4365811842414792E-2</v>
      </c>
      <c r="M422" s="90">
        <f t="shared" si="31"/>
        <v>14205.714166666667</v>
      </c>
      <c r="N422" s="72">
        <f>N423</f>
        <v>0</v>
      </c>
      <c r="O422" s="76">
        <f t="shared" si="32"/>
        <v>14205.714166666667</v>
      </c>
    </row>
    <row r="423" spans="1:15" x14ac:dyDescent="0.25">
      <c r="A423" s="48">
        <v>2</v>
      </c>
      <c r="B423" s="39">
        <v>6</v>
      </c>
      <c r="C423" s="39">
        <v>3</v>
      </c>
      <c r="D423" s="39">
        <v>2</v>
      </c>
      <c r="E423" s="39" t="s">
        <v>48</v>
      </c>
      <c r="F423" s="43" t="s">
        <v>341</v>
      </c>
      <c r="G423" s="22"/>
      <c r="H423" s="19">
        <f>VLOOKUP(F423,[1]PPNE4!F$23:N$1531,9,FALSE)</f>
        <v>170468.57</v>
      </c>
      <c r="I423" s="22"/>
      <c r="J423" s="20">
        <f t="shared" si="30"/>
        <v>0</v>
      </c>
      <c r="K423" s="81">
        <f>SUBTOTAL(9,G423:I423)</f>
        <v>170468.57</v>
      </c>
      <c r="L423" s="88">
        <f t="shared" si="33"/>
        <v>2.4365811842414792E-2</v>
      </c>
      <c r="M423" s="90">
        <f t="shared" si="31"/>
        <v>14205.714166666667</v>
      </c>
      <c r="N423" s="73">
        <v>0</v>
      </c>
      <c r="O423" s="76">
        <f t="shared" si="32"/>
        <v>14205.714166666667</v>
      </c>
    </row>
    <row r="424" spans="1:15" x14ac:dyDescent="0.25">
      <c r="A424" s="35">
        <v>2</v>
      </c>
      <c r="B424" s="36">
        <v>6</v>
      </c>
      <c r="C424" s="36">
        <v>3</v>
      </c>
      <c r="D424" s="36">
        <v>3</v>
      </c>
      <c r="E424" s="36"/>
      <c r="F424" s="47" t="s">
        <v>342</v>
      </c>
      <c r="G424" s="20">
        <f>+G425</f>
        <v>0</v>
      </c>
      <c r="H424" s="20">
        <f>+H425</f>
        <v>0</v>
      </c>
      <c r="I424" s="20">
        <f>+I425</f>
        <v>0</v>
      </c>
      <c r="J424" s="20">
        <f t="shared" si="30"/>
        <v>0</v>
      </c>
      <c r="K424" s="83">
        <f>+K425</f>
        <v>0</v>
      </c>
      <c r="L424" s="88">
        <f t="shared" si="33"/>
        <v>0</v>
      </c>
      <c r="M424" s="90">
        <f t="shared" si="31"/>
        <v>0</v>
      </c>
      <c r="N424" s="72">
        <f>N425</f>
        <v>0</v>
      </c>
      <c r="O424" s="76">
        <f t="shared" si="32"/>
        <v>0</v>
      </c>
    </row>
    <row r="425" spans="1:15" x14ac:dyDescent="0.25">
      <c r="A425" s="48">
        <v>2</v>
      </c>
      <c r="B425" s="39">
        <v>6</v>
      </c>
      <c r="C425" s="39">
        <v>3</v>
      </c>
      <c r="D425" s="39">
        <v>3</v>
      </c>
      <c r="E425" s="39" t="s">
        <v>48</v>
      </c>
      <c r="F425" s="43" t="s">
        <v>342</v>
      </c>
      <c r="G425" s="22"/>
      <c r="H425" s="19">
        <f>VLOOKUP(F425,[1]PPNE4!F$23:N$531,9,FALSE)</f>
        <v>0</v>
      </c>
      <c r="I425" s="22"/>
      <c r="J425" s="20">
        <f t="shared" si="30"/>
        <v>0</v>
      </c>
      <c r="K425" s="81">
        <f>SUBTOTAL(9,G425:I425)</f>
        <v>0</v>
      </c>
      <c r="L425" s="88">
        <f t="shared" si="33"/>
        <v>0</v>
      </c>
      <c r="M425" s="90">
        <f t="shared" si="31"/>
        <v>0</v>
      </c>
      <c r="N425" s="73">
        <v>0</v>
      </c>
      <c r="O425" s="76">
        <f t="shared" si="32"/>
        <v>0</v>
      </c>
    </row>
    <row r="426" spans="1:15" x14ac:dyDescent="0.25">
      <c r="A426" s="35">
        <v>2</v>
      </c>
      <c r="B426" s="36">
        <v>6</v>
      </c>
      <c r="C426" s="36">
        <v>3</v>
      </c>
      <c r="D426" s="36">
        <v>4</v>
      </c>
      <c r="E426" s="36"/>
      <c r="F426" s="47" t="s">
        <v>343</v>
      </c>
      <c r="G426" s="20">
        <f>+G427</f>
        <v>0</v>
      </c>
      <c r="H426" s="20">
        <f>+H427</f>
        <v>0</v>
      </c>
      <c r="I426" s="20">
        <f>+I427</f>
        <v>0</v>
      </c>
      <c r="J426" s="20">
        <f t="shared" si="30"/>
        <v>0</v>
      </c>
      <c r="K426" s="83">
        <f>+K427</f>
        <v>0</v>
      </c>
      <c r="L426" s="88">
        <f t="shared" si="33"/>
        <v>0</v>
      </c>
      <c r="M426" s="90">
        <f t="shared" si="31"/>
        <v>0</v>
      </c>
      <c r="N426" s="72">
        <f>N427</f>
        <v>0</v>
      </c>
      <c r="O426" s="76">
        <f t="shared" si="32"/>
        <v>0</v>
      </c>
    </row>
    <row r="427" spans="1:15" x14ac:dyDescent="0.25">
      <c r="A427" s="48">
        <v>2</v>
      </c>
      <c r="B427" s="39">
        <v>6</v>
      </c>
      <c r="C427" s="39">
        <v>3</v>
      </c>
      <c r="D427" s="39">
        <v>4</v>
      </c>
      <c r="E427" s="39" t="s">
        <v>48</v>
      </c>
      <c r="F427" s="43" t="s">
        <v>343</v>
      </c>
      <c r="G427" s="22"/>
      <c r="H427" s="19">
        <f>VLOOKUP(F427,[1]PPNE4!F$23:N$531,9,FALSE)</f>
        <v>0</v>
      </c>
      <c r="I427" s="22"/>
      <c r="J427" s="20">
        <f t="shared" si="30"/>
        <v>0</v>
      </c>
      <c r="K427" s="81">
        <f>SUBTOTAL(9,G427:I427)</f>
        <v>0</v>
      </c>
      <c r="L427" s="88">
        <f t="shared" si="33"/>
        <v>0</v>
      </c>
      <c r="M427" s="90">
        <f t="shared" si="31"/>
        <v>0</v>
      </c>
      <c r="N427" s="73">
        <v>0</v>
      </c>
      <c r="O427" s="76">
        <f t="shared" si="32"/>
        <v>0</v>
      </c>
    </row>
    <row r="428" spans="1:15" x14ac:dyDescent="0.25">
      <c r="A428" s="32">
        <v>2</v>
      </c>
      <c r="B428" s="33">
        <v>6</v>
      </c>
      <c r="C428" s="33">
        <v>4</v>
      </c>
      <c r="D428" s="33"/>
      <c r="E428" s="33"/>
      <c r="F428" s="34" t="s">
        <v>344</v>
      </c>
      <c r="G428" s="17">
        <v>0</v>
      </c>
      <c r="H428" s="17">
        <v>6398211.8599999994</v>
      </c>
      <c r="I428" s="17">
        <v>0</v>
      </c>
      <c r="J428" s="20">
        <f t="shared" si="30"/>
        <v>0</v>
      </c>
      <c r="K428" s="79">
        <v>6398211.8599999994</v>
      </c>
      <c r="L428" s="88">
        <f t="shared" si="33"/>
        <v>0.91452416306810547</v>
      </c>
      <c r="M428" s="90">
        <f t="shared" si="31"/>
        <v>533184.32166666666</v>
      </c>
      <c r="N428" s="72">
        <v>0</v>
      </c>
      <c r="O428" s="76">
        <f t="shared" si="32"/>
        <v>533184.32166666666</v>
      </c>
    </row>
    <row r="429" spans="1:15" x14ac:dyDescent="0.25">
      <c r="A429" s="35">
        <v>2</v>
      </c>
      <c r="B429" s="36">
        <v>6</v>
      </c>
      <c r="C429" s="36">
        <v>4</v>
      </c>
      <c r="D429" s="36">
        <v>1</v>
      </c>
      <c r="E429" s="36"/>
      <c r="F429" s="47" t="s">
        <v>345</v>
      </c>
      <c r="G429" s="20">
        <f>+G430</f>
        <v>0</v>
      </c>
      <c r="H429" s="20">
        <f>+H430</f>
        <v>6398211.8599999994</v>
      </c>
      <c r="I429" s="20">
        <f>+I430</f>
        <v>0</v>
      </c>
      <c r="J429" s="20">
        <f t="shared" si="30"/>
        <v>0</v>
      </c>
      <c r="K429" s="83">
        <f>+K430</f>
        <v>6398211.8599999994</v>
      </c>
      <c r="L429" s="88">
        <f t="shared" si="33"/>
        <v>0.91452416306810547</v>
      </c>
      <c r="M429" s="90">
        <f t="shared" si="31"/>
        <v>533184.32166666666</v>
      </c>
      <c r="N429" s="72">
        <f>N430</f>
        <v>0</v>
      </c>
      <c r="O429" s="76">
        <f t="shared" si="32"/>
        <v>533184.32166666666</v>
      </c>
    </row>
    <row r="430" spans="1:15" x14ac:dyDescent="0.25">
      <c r="A430" s="48">
        <v>2</v>
      </c>
      <c r="B430" s="39">
        <v>6</v>
      </c>
      <c r="C430" s="39">
        <v>4</v>
      </c>
      <c r="D430" s="39">
        <v>1</v>
      </c>
      <c r="E430" s="39" t="s">
        <v>48</v>
      </c>
      <c r="F430" s="43" t="s">
        <v>345</v>
      </c>
      <c r="G430" s="22"/>
      <c r="H430" s="19">
        <f>VLOOKUP(F430,[1]PPNE4!F$23:N$1531,9,FALSE)</f>
        <v>6398211.8599999994</v>
      </c>
      <c r="I430" s="22"/>
      <c r="J430" s="20">
        <f t="shared" si="30"/>
        <v>0</v>
      </c>
      <c r="K430" s="81">
        <f>SUBTOTAL(9,G430:I430)</f>
        <v>6398211.8599999994</v>
      </c>
      <c r="L430" s="88">
        <f t="shared" si="33"/>
        <v>0.91452416306810547</v>
      </c>
      <c r="M430" s="90">
        <f t="shared" si="31"/>
        <v>533184.32166666666</v>
      </c>
      <c r="N430" s="73">
        <v>0</v>
      </c>
      <c r="O430" s="76">
        <f t="shared" si="32"/>
        <v>533184.32166666666</v>
      </c>
    </row>
    <row r="431" spans="1:15" x14ac:dyDescent="0.25">
      <c r="A431" s="35">
        <v>2</v>
      </c>
      <c r="B431" s="36">
        <v>6</v>
      </c>
      <c r="C431" s="36">
        <v>4</v>
      </c>
      <c r="D431" s="36">
        <v>2</v>
      </c>
      <c r="E431" s="36"/>
      <c r="F431" s="47" t="s">
        <v>346</v>
      </c>
      <c r="G431" s="20">
        <f>+G432</f>
        <v>0</v>
      </c>
      <c r="H431" s="20">
        <f>+H432</f>
        <v>0</v>
      </c>
      <c r="I431" s="20">
        <f>+I432</f>
        <v>0</v>
      </c>
      <c r="J431" s="20">
        <f t="shared" si="30"/>
        <v>0</v>
      </c>
      <c r="K431" s="83">
        <f>+K432</f>
        <v>0</v>
      </c>
      <c r="L431" s="88">
        <f t="shared" si="33"/>
        <v>0</v>
      </c>
      <c r="M431" s="90">
        <f t="shared" si="31"/>
        <v>0</v>
      </c>
      <c r="N431" s="72">
        <f>N432</f>
        <v>0</v>
      </c>
      <c r="O431" s="76">
        <f t="shared" si="32"/>
        <v>0</v>
      </c>
    </row>
    <row r="432" spans="1:15" x14ac:dyDescent="0.25">
      <c r="A432" s="48">
        <v>2</v>
      </c>
      <c r="B432" s="39">
        <v>6</v>
      </c>
      <c r="C432" s="39">
        <v>4</v>
      </c>
      <c r="D432" s="39">
        <v>2</v>
      </c>
      <c r="E432" s="39" t="s">
        <v>48</v>
      </c>
      <c r="F432" s="43" t="s">
        <v>346</v>
      </c>
      <c r="G432" s="22"/>
      <c r="H432" s="19">
        <f>VLOOKUP(F432,[1]PPNE4!F$23:N$531,9,FALSE)</f>
        <v>0</v>
      </c>
      <c r="I432" s="22"/>
      <c r="J432" s="20">
        <f t="shared" si="30"/>
        <v>0</v>
      </c>
      <c r="K432" s="81">
        <f>SUBTOTAL(9,G432:I432)</f>
        <v>0</v>
      </c>
      <c r="L432" s="88">
        <f t="shared" si="33"/>
        <v>0</v>
      </c>
      <c r="M432" s="90">
        <f t="shared" si="31"/>
        <v>0</v>
      </c>
      <c r="N432" s="73">
        <v>0</v>
      </c>
      <c r="O432" s="76">
        <f t="shared" si="32"/>
        <v>0</v>
      </c>
    </row>
    <row r="433" spans="1:15" x14ac:dyDescent="0.25">
      <c r="A433" s="35">
        <v>2</v>
      </c>
      <c r="B433" s="36">
        <v>6</v>
      </c>
      <c r="C433" s="36">
        <v>4</v>
      </c>
      <c r="D433" s="36">
        <v>8</v>
      </c>
      <c r="E433" s="36"/>
      <c r="F433" s="47" t="s">
        <v>347</v>
      </c>
      <c r="G433" s="20">
        <f>+G434</f>
        <v>0</v>
      </c>
      <c r="H433" s="20">
        <f>+H434</f>
        <v>0</v>
      </c>
      <c r="I433" s="20">
        <f>+I434</f>
        <v>0</v>
      </c>
      <c r="J433" s="20">
        <f t="shared" si="30"/>
        <v>0</v>
      </c>
      <c r="K433" s="83">
        <f>+K434</f>
        <v>0</v>
      </c>
      <c r="L433" s="88">
        <f t="shared" si="33"/>
        <v>0</v>
      </c>
      <c r="M433" s="90">
        <f t="shared" si="31"/>
        <v>0</v>
      </c>
      <c r="N433" s="72">
        <f>N434</f>
        <v>0</v>
      </c>
      <c r="O433" s="76">
        <f t="shared" si="32"/>
        <v>0</v>
      </c>
    </row>
    <row r="434" spans="1:15" x14ac:dyDescent="0.25">
      <c r="A434" s="48">
        <v>2</v>
      </c>
      <c r="B434" s="39">
        <v>6</v>
      </c>
      <c r="C434" s="39">
        <v>4</v>
      </c>
      <c r="D434" s="39">
        <v>8</v>
      </c>
      <c r="E434" s="39" t="s">
        <v>48</v>
      </c>
      <c r="F434" s="43" t="s">
        <v>347</v>
      </c>
      <c r="G434" s="22"/>
      <c r="H434" s="19">
        <f>VLOOKUP(F434,[1]PPNE4!F$23:N$531,9,FALSE)</f>
        <v>0</v>
      </c>
      <c r="I434" s="19">
        <f>VLOOKUP(F434,'[2]D-PROY GASTOS '!$F$17:$N$247,9,FALSE)</f>
        <v>0</v>
      </c>
      <c r="J434" s="20">
        <f t="shared" si="30"/>
        <v>0</v>
      </c>
      <c r="K434" s="81">
        <f>SUBTOTAL(9,G434:I434)</f>
        <v>0</v>
      </c>
      <c r="L434" s="88">
        <f t="shared" si="33"/>
        <v>0</v>
      </c>
      <c r="M434" s="90">
        <f t="shared" si="31"/>
        <v>0</v>
      </c>
      <c r="N434" s="73">
        <v>0</v>
      </c>
      <c r="O434" s="76">
        <f t="shared" si="32"/>
        <v>0</v>
      </c>
    </row>
    <row r="435" spans="1:15" x14ac:dyDescent="0.25">
      <c r="A435" s="32">
        <v>2</v>
      </c>
      <c r="B435" s="33">
        <v>6</v>
      </c>
      <c r="C435" s="33">
        <v>5</v>
      </c>
      <c r="D435" s="33"/>
      <c r="E435" s="33"/>
      <c r="F435" s="34" t="s">
        <v>348</v>
      </c>
      <c r="G435" s="17">
        <v>0</v>
      </c>
      <c r="H435" s="17">
        <v>27200000</v>
      </c>
      <c r="I435" s="17">
        <v>0</v>
      </c>
      <c r="J435" s="20">
        <f t="shared" si="30"/>
        <v>0</v>
      </c>
      <c r="K435" s="79">
        <v>27200000</v>
      </c>
      <c r="L435" s="88">
        <f t="shared" si="33"/>
        <v>3.8878139361037767</v>
      </c>
      <c r="M435" s="90">
        <f t="shared" si="31"/>
        <v>2266666.6666666665</v>
      </c>
      <c r="N435" s="72">
        <f>N436+N438+N440+N442+N444+N446+N448+N448</f>
        <v>605465.17999999993</v>
      </c>
      <c r="O435" s="76">
        <f t="shared" si="32"/>
        <v>1661201.4866666666</v>
      </c>
    </row>
    <row r="436" spans="1:15" x14ac:dyDescent="0.25">
      <c r="A436" s="35">
        <v>2</v>
      </c>
      <c r="B436" s="36">
        <v>6</v>
      </c>
      <c r="C436" s="36">
        <v>5</v>
      </c>
      <c r="D436" s="36">
        <v>2</v>
      </c>
      <c r="E436" s="36"/>
      <c r="F436" s="47" t="s">
        <v>349</v>
      </c>
      <c r="G436" s="20">
        <f>+G437</f>
        <v>0</v>
      </c>
      <c r="H436" s="20">
        <f>+H437</f>
        <v>1200000</v>
      </c>
      <c r="I436" s="20">
        <f>+I437</f>
        <v>0</v>
      </c>
      <c r="J436" s="20">
        <f t="shared" si="30"/>
        <v>0</v>
      </c>
      <c r="K436" s="83">
        <f>+K437</f>
        <v>1200000</v>
      </c>
      <c r="L436" s="88">
        <f t="shared" si="33"/>
        <v>0.17152120306340193</v>
      </c>
      <c r="M436" s="90">
        <f t="shared" si="31"/>
        <v>100000</v>
      </c>
      <c r="N436" s="72">
        <v>0</v>
      </c>
      <c r="O436" s="76">
        <f t="shared" si="32"/>
        <v>100000</v>
      </c>
    </row>
    <row r="437" spans="1:15" x14ac:dyDescent="0.25">
      <c r="A437" s="38">
        <v>2</v>
      </c>
      <c r="B437" s="39">
        <v>6</v>
      </c>
      <c r="C437" s="39">
        <v>5</v>
      </c>
      <c r="D437" s="39">
        <v>2</v>
      </c>
      <c r="E437" s="39" t="s">
        <v>48</v>
      </c>
      <c r="F437" s="43" t="s">
        <v>349</v>
      </c>
      <c r="G437" s="22"/>
      <c r="H437" s="19">
        <f>VLOOKUP(F437,[1]PPNE4!F$23:N$1531,9,FALSE)</f>
        <v>1200000</v>
      </c>
      <c r="I437" s="22"/>
      <c r="J437" s="20">
        <f t="shared" si="30"/>
        <v>0</v>
      </c>
      <c r="K437" s="81">
        <f>SUBTOTAL(9,G437:I437)</f>
        <v>1200000</v>
      </c>
      <c r="L437" s="88">
        <f t="shared" si="33"/>
        <v>0.17152120306340193</v>
      </c>
      <c r="M437" s="90">
        <f t="shared" si="31"/>
        <v>100000</v>
      </c>
      <c r="N437" s="73">
        <v>0</v>
      </c>
      <c r="O437" s="76">
        <f t="shared" si="32"/>
        <v>100000</v>
      </c>
    </row>
    <row r="438" spans="1:15" x14ac:dyDescent="0.25">
      <c r="A438" s="35">
        <v>2</v>
      </c>
      <c r="B438" s="36">
        <v>6</v>
      </c>
      <c r="C438" s="36">
        <v>5</v>
      </c>
      <c r="D438" s="36">
        <v>3</v>
      </c>
      <c r="E438" s="36"/>
      <c r="F438" s="47" t="s">
        <v>350</v>
      </c>
      <c r="G438" s="20">
        <f>+G439</f>
        <v>0</v>
      </c>
      <c r="H438" s="20">
        <f>+H439</f>
        <v>0</v>
      </c>
      <c r="I438" s="20">
        <f>+I439</f>
        <v>0</v>
      </c>
      <c r="J438" s="20">
        <f t="shared" si="30"/>
        <v>0</v>
      </c>
      <c r="K438" s="83">
        <f>+K439</f>
        <v>0</v>
      </c>
      <c r="L438" s="88">
        <f t="shared" si="33"/>
        <v>0</v>
      </c>
      <c r="M438" s="90">
        <f t="shared" si="31"/>
        <v>0</v>
      </c>
      <c r="N438" s="72">
        <f>N439</f>
        <v>0</v>
      </c>
      <c r="O438" s="76">
        <f t="shared" si="32"/>
        <v>0</v>
      </c>
    </row>
    <row r="439" spans="1:15" x14ac:dyDescent="0.25">
      <c r="A439" s="38">
        <v>2</v>
      </c>
      <c r="B439" s="39">
        <v>6</v>
      </c>
      <c r="C439" s="39">
        <v>5</v>
      </c>
      <c r="D439" s="39">
        <v>3</v>
      </c>
      <c r="E439" s="39" t="s">
        <v>48</v>
      </c>
      <c r="F439" s="43" t="s">
        <v>350</v>
      </c>
      <c r="G439" s="22"/>
      <c r="H439" s="19">
        <f>VLOOKUP(F439,[1]PPNE4!F$23:N$531,9,FALSE)</f>
        <v>0</v>
      </c>
      <c r="I439" s="22"/>
      <c r="J439" s="20">
        <f t="shared" si="30"/>
        <v>0</v>
      </c>
      <c r="K439" s="81">
        <f>SUBTOTAL(9,G439:I439)</f>
        <v>0</v>
      </c>
      <c r="L439" s="88">
        <f t="shared" si="33"/>
        <v>0</v>
      </c>
      <c r="M439" s="90">
        <f t="shared" si="31"/>
        <v>0</v>
      </c>
      <c r="N439" s="73">
        <v>0</v>
      </c>
      <c r="O439" s="76">
        <f t="shared" si="32"/>
        <v>0</v>
      </c>
    </row>
    <row r="440" spans="1:15" x14ac:dyDescent="0.25">
      <c r="A440" s="35">
        <v>2</v>
      </c>
      <c r="B440" s="36">
        <v>6</v>
      </c>
      <c r="C440" s="36">
        <v>5</v>
      </c>
      <c r="D440" s="36">
        <v>4</v>
      </c>
      <c r="E440" s="36"/>
      <c r="F440" s="47" t="s">
        <v>351</v>
      </c>
      <c r="G440" s="20">
        <f>+G441</f>
        <v>0</v>
      </c>
      <c r="H440" s="20">
        <f>+H441</f>
        <v>20500000</v>
      </c>
      <c r="I440" s="20">
        <f>+I441</f>
        <v>0</v>
      </c>
      <c r="J440" s="20">
        <f t="shared" si="30"/>
        <v>0</v>
      </c>
      <c r="K440" s="83">
        <f>+K441</f>
        <v>20500000</v>
      </c>
      <c r="L440" s="88">
        <f t="shared" si="33"/>
        <v>2.9301538856664497</v>
      </c>
      <c r="M440" s="90">
        <f t="shared" si="31"/>
        <v>1708333.3333333333</v>
      </c>
      <c r="N440" s="72">
        <f>N441</f>
        <v>0</v>
      </c>
      <c r="O440" s="76">
        <f t="shared" si="32"/>
        <v>1708333.3333333333</v>
      </c>
    </row>
    <row r="441" spans="1:15" ht="33.75" customHeight="1" x14ac:dyDescent="0.25">
      <c r="A441" s="38">
        <v>2</v>
      </c>
      <c r="B441" s="39">
        <v>6</v>
      </c>
      <c r="C441" s="39">
        <v>5</v>
      </c>
      <c r="D441" s="39">
        <v>4</v>
      </c>
      <c r="E441" s="39" t="s">
        <v>48</v>
      </c>
      <c r="F441" s="43" t="s">
        <v>351</v>
      </c>
      <c r="G441" s="22"/>
      <c r="H441" s="19">
        <f>VLOOKUP(F441,[1]PPNE4!F$23:N$1531,9,FALSE)</f>
        <v>20500000</v>
      </c>
      <c r="I441" s="22"/>
      <c r="J441" s="20">
        <f t="shared" si="30"/>
        <v>0</v>
      </c>
      <c r="K441" s="81">
        <f>SUBTOTAL(9,G441:I441)</f>
        <v>20500000</v>
      </c>
      <c r="L441" s="88">
        <f t="shared" si="33"/>
        <v>2.9301538856664497</v>
      </c>
      <c r="M441" s="90">
        <f t="shared" si="31"/>
        <v>1708333.3333333333</v>
      </c>
      <c r="N441" s="73">
        <v>0</v>
      </c>
      <c r="O441" s="76">
        <f t="shared" si="32"/>
        <v>1708333.3333333333</v>
      </c>
    </row>
    <row r="442" spans="1:15" x14ac:dyDescent="0.25">
      <c r="A442" s="35">
        <v>2</v>
      </c>
      <c r="B442" s="36">
        <v>6</v>
      </c>
      <c r="C442" s="36">
        <v>5</v>
      </c>
      <c r="D442" s="36">
        <v>5</v>
      </c>
      <c r="E442" s="36"/>
      <c r="F442" s="47" t="s">
        <v>352</v>
      </c>
      <c r="G442" s="20">
        <f>+G443</f>
        <v>0</v>
      </c>
      <c r="H442" s="20">
        <f>+H443</f>
        <v>0</v>
      </c>
      <c r="I442" s="20">
        <f>+I443</f>
        <v>0</v>
      </c>
      <c r="J442" s="20">
        <f t="shared" si="30"/>
        <v>0</v>
      </c>
      <c r="K442" s="83">
        <f>+K443</f>
        <v>0</v>
      </c>
      <c r="L442" s="88">
        <f t="shared" si="33"/>
        <v>0</v>
      </c>
      <c r="M442" s="90">
        <f t="shared" si="31"/>
        <v>0</v>
      </c>
      <c r="N442" s="72">
        <f>N443</f>
        <v>601720.43999999994</v>
      </c>
      <c r="O442" s="76">
        <f t="shared" si="32"/>
        <v>-601720.43999999994</v>
      </c>
    </row>
    <row r="443" spans="1:15" ht="22.5" customHeight="1" x14ac:dyDescent="0.25">
      <c r="A443" s="38">
        <v>2</v>
      </c>
      <c r="B443" s="39">
        <v>6</v>
      </c>
      <c r="C443" s="39">
        <v>5</v>
      </c>
      <c r="D443" s="39">
        <v>5</v>
      </c>
      <c r="E443" s="39" t="s">
        <v>48</v>
      </c>
      <c r="F443" s="43" t="s">
        <v>352</v>
      </c>
      <c r="G443" s="22"/>
      <c r="H443" s="19">
        <f>VLOOKUP(F443,[1]PPNE4!F$23:N$531,9,FALSE)</f>
        <v>0</v>
      </c>
      <c r="I443" s="22"/>
      <c r="J443" s="20">
        <f t="shared" si="30"/>
        <v>0</v>
      </c>
      <c r="K443" s="81">
        <f>SUBTOTAL(9,G443:I443)</f>
        <v>0</v>
      </c>
      <c r="L443" s="88">
        <f t="shared" si="33"/>
        <v>0</v>
      </c>
      <c r="M443" s="90">
        <f t="shared" si="31"/>
        <v>0</v>
      </c>
      <c r="N443" s="73">
        <v>601720.43999999994</v>
      </c>
      <c r="O443" s="76">
        <f t="shared" si="32"/>
        <v>-601720.43999999994</v>
      </c>
    </row>
    <row r="444" spans="1:15" x14ac:dyDescent="0.25">
      <c r="A444" s="35">
        <v>2</v>
      </c>
      <c r="B444" s="36">
        <v>6</v>
      </c>
      <c r="C444" s="36">
        <v>5</v>
      </c>
      <c r="D444" s="36">
        <v>6</v>
      </c>
      <c r="E444" s="36"/>
      <c r="F444" s="47" t="s">
        <v>353</v>
      </c>
      <c r="G444" s="20">
        <f>+G445</f>
        <v>0</v>
      </c>
      <c r="H444" s="20">
        <f>+H445</f>
        <v>5500000</v>
      </c>
      <c r="I444" s="20">
        <f>+I445</f>
        <v>0</v>
      </c>
      <c r="J444" s="20">
        <f t="shared" si="30"/>
        <v>0</v>
      </c>
      <c r="K444" s="83">
        <f>+K445</f>
        <v>5500000</v>
      </c>
      <c r="L444" s="88">
        <f t="shared" si="33"/>
        <v>0.78613884737392548</v>
      </c>
      <c r="M444" s="90">
        <f t="shared" si="31"/>
        <v>458333.33333333331</v>
      </c>
      <c r="N444" s="72">
        <f>N445</f>
        <v>0</v>
      </c>
      <c r="O444" s="76">
        <f t="shared" si="32"/>
        <v>458333.33333333331</v>
      </c>
    </row>
    <row r="445" spans="1:15" ht="22.5" customHeight="1" x14ac:dyDescent="0.25">
      <c r="A445" s="38">
        <v>2</v>
      </c>
      <c r="B445" s="39">
        <v>6</v>
      </c>
      <c r="C445" s="39">
        <v>5</v>
      </c>
      <c r="D445" s="39">
        <v>6</v>
      </c>
      <c r="E445" s="39" t="s">
        <v>48</v>
      </c>
      <c r="F445" s="43" t="s">
        <v>353</v>
      </c>
      <c r="G445" s="22"/>
      <c r="H445" s="19">
        <f>VLOOKUP(F445,[1]PPNE4!F$23:N$1531,9,FALSE)</f>
        <v>5500000</v>
      </c>
      <c r="I445" s="22"/>
      <c r="J445" s="20">
        <f t="shared" si="30"/>
        <v>0</v>
      </c>
      <c r="K445" s="81">
        <f>SUBTOTAL(9,G445:I445)</f>
        <v>5500000</v>
      </c>
      <c r="L445" s="88">
        <f t="shared" si="33"/>
        <v>0.78613884737392548</v>
      </c>
      <c r="M445" s="90">
        <f t="shared" si="31"/>
        <v>458333.33333333331</v>
      </c>
      <c r="N445" s="73">
        <v>0</v>
      </c>
      <c r="O445" s="76">
        <f t="shared" si="32"/>
        <v>458333.33333333331</v>
      </c>
    </row>
    <row r="446" spans="1:15" x14ac:dyDescent="0.25">
      <c r="A446" s="35">
        <v>2</v>
      </c>
      <c r="B446" s="36">
        <v>6</v>
      </c>
      <c r="C446" s="36">
        <v>5</v>
      </c>
      <c r="D446" s="36">
        <v>7</v>
      </c>
      <c r="E446" s="36"/>
      <c r="F446" s="47" t="s">
        <v>354</v>
      </c>
      <c r="G446" s="20">
        <f>+G447</f>
        <v>0</v>
      </c>
      <c r="H446" s="20">
        <f>+H447</f>
        <v>0</v>
      </c>
      <c r="I446" s="20">
        <f>+I447</f>
        <v>0</v>
      </c>
      <c r="J446" s="20">
        <f t="shared" si="30"/>
        <v>0</v>
      </c>
      <c r="K446" s="83">
        <f>+K447</f>
        <v>0</v>
      </c>
      <c r="L446" s="88">
        <f t="shared" si="33"/>
        <v>0</v>
      </c>
      <c r="M446" s="90">
        <f t="shared" si="31"/>
        <v>0</v>
      </c>
      <c r="N446" s="72">
        <f>N447</f>
        <v>3744.74</v>
      </c>
      <c r="O446" s="76">
        <f t="shared" si="32"/>
        <v>-3744.74</v>
      </c>
    </row>
    <row r="447" spans="1:15" ht="22.5" customHeight="1" x14ac:dyDescent="0.25">
      <c r="A447" s="38">
        <v>2</v>
      </c>
      <c r="B447" s="39">
        <v>6</v>
      </c>
      <c r="C447" s="39">
        <v>5</v>
      </c>
      <c r="D447" s="39">
        <v>7</v>
      </c>
      <c r="E447" s="39" t="s">
        <v>48</v>
      </c>
      <c r="F447" s="43" t="s">
        <v>354</v>
      </c>
      <c r="G447" s="22"/>
      <c r="H447" s="19">
        <f>VLOOKUP(F447,[1]PPNE4!F$23:N$531,9,FALSE)</f>
        <v>0</v>
      </c>
      <c r="I447" s="22"/>
      <c r="J447" s="20">
        <f t="shared" si="30"/>
        <v>0</v>
      </c>
      <c r="K447" s="81">
        <f>SUBTOTAL(9,G447:I447)</f>
        <v>0</v>
      </c>
      <c r="L447" s="88">
        <f t="shared" si="33"/>
        <v>0</v>
      </c>
      <c r="M447" s="90">
        <f t="shared" si="31"/>
        <v>0</v>
      </c>
      <c r="N447" s="73">
        <v>3744.74</v>
      </c>
      <c r="O447" s="76">
        <f t="shared" si="32"/>
        <v>-3744.74</v>
      </c>
    </row>
    <row r="448" spans="1:15" x14ac:dyDescent="0.25">
      <c r="A448" s="35">
        <v>2</v>
      </c>
      <c r="B448" s="36">
        <v>6</v>
      </c>
      <c r="C448" s="36">
        <v>5</v>
      </c>
      <c r="D448" s="36">
        <v>8</v>
      </c>
      <c r="E448" s="36"/>
      <c r="F448" s="47" t="s">
        <v>355</v>
      </c>
      <c r="G448" s="20">
        <f>+G449</f>
        <v>0</v>
      </c>
      <c r="H448" s="20">
        <f>+H449</f>
        <v>0</v>
      </c>
      <c r="I448" s="20">
        <f>+I449</f>
        <v>0</v>
      </c>
      <c r="J448" s="20">
        <f t="shared" si="30"/>
        <v>0</v>
      </c>
      <c r="K448" s="83">
        <f>+K449</f>
        <v>0</v>
      </c>
      <c r="L448" s="88">
        <f t="shared" si="33"/>
        <v>0</v>
      </c>
      <c r="M448" s="90">
        <f t="shared" si="31"/>
        <v>0</v>
      </c>
      <c r="N448" s="72">
        <f>N449</f>
        <v>0</v>
      </c>
      <c r="O448" s="76">
        <f t="shared" si="32"/>
        <v>0</v>
      </c>
    </row>
    <row r="449" spans="1:15" x14ac:dyDescent="0.25">
      <c r="A449" s="38">
        <v>2</v>
      </c>
      <c r="B449" s="39">
        <v>6</v>
      </c>
      <c r="C449" s="39">
        <v>5</v>
      </c>
      <c r="D449" s="39">
        <v>8</v>
      </c>
      <c r="E449" s="39" t="s">
        <v>48</v>
      </c>
      <c r="F449" s="43" t="s">
        <v>355</v>
      </c>
      <c r="G449" s="22"/>
      <c r="H449" s="19">
        <f>VLOOKUP(F449,[1]PPNE4!F$23:N$531,9,FALSE)</f>
        <v>0</v>
      </c>
      <c r="I449" s="22"/>
      <c r="J449" s="20">
        <f t="shared" si="30"/>
        <v>0</v>
      </c>
      <c r="K449" s="81">
        <f>SUBTOTAL(9,G449:I449)</f>
        <v>0</v>
      </c>
      <c r="L449" s="88">
        <f t="shared" si="33"/>
        <v>0</v>
      </c>
      <c r="M449" s="90">
        <f t="shared" si="31"/>
        <v>0</v>
      </c>
      <c r="N449" s="73">
        <v>0</v>
      </c>
      <c r="O449" s="76">
        <f t="shared" si="32"/>
        <v>0</v>
      </c>
    </row>
    <row r="450" spans="1:15" x14ac:dyDescent="0.25">
      <c r="A450" s="32">
        <v>2</v>
      </c>
      <c r="B450" s="33">
        <v>6</v>
      </c>
      <c r="C450" s="33">
        <v>6</v>
      </c>
      <c r="D450" s="33"/>
      <c r="E450" s="33"/>
      <c r="F450" s="34" t="s">
        <v>52</v>
      </c>
      <c r="G450" s="17">
        <v>0</v>
      </c>
      <c r="H450" s="17">
        <v>0</v>
      </c>
      <c r="I450" s="17">
        <v>0</v>
      </c>
      <c r="J450" s="20">
        <f t="shared" si="30"/>
        <v>0</v>
      </c>
      <c r="K450" s="79">
        <v>0</v>
      </c>
      <c r="L450" s="88">
        <f t="shared" si="33"/>
        <v>0</v>
      </c>
      <c r="M450" s="90">
        <f t="shared" si="31"/>
        <v>0</v>
      </c>
      <c r="N450" s="73">
        <v>0</v>
      </c>
      <c r="O450" s="76">
        <f t="shared" si="32"/>
        <v>0</v>
      </c>
    </row>
    <row r="451" spans="1:15" x14ac:dyDescent="0.25">
      <c r="A451" s="35">
        <v>2</v>
      </c>
      <c r="B451" s="36">
        <v>6</v>
      </c>
      <c r="C451" s="36">
        <v>6</v>
      </c>
      <c r="D451" s="36">
        <v>1</v>
      </c>
      <c r="E451" s="36"/>
      <c r="F451" s="62" t="s">
        <v>53</v>
      </c>
      <c r="G451" s="18">
        <v>0</v>
      </c>
      <c r="H451" s="18">
        <v>0</v>
      </c>
      <c r="I451" s="18">
        <v>0</v>
      </c>
      <c r="J451" s="20">
        <f t="shared" si="30"/>
        <v>0</v>
      </c>
      <c r="K451" s="80">
        <v>0</v>
      </c>
      <c r="L451" s="88">
        <f t="shared" si="33"/>
        <v>0</v>
      </c>
      <c r="M451" s="90">
        <f t="shared" si="31"/>
        <v>0</v>
      </c>
      <c r="N451" s="72">
        <f>N452</f>
        <v>0</v>
      </c>
      <c r="O451" s="76">
        <f t="shared" si="32"/>
        <v>0</v>
      </c>
    </row>
    <row r="452" spans="1:15" x14ac:dyDescent="0.25">
      <c r="A452" s="38">
        <v>2</v>
      </c>
      <c r="B452" s="39">
        <v>6</v>
      </c>
      <c r="C452" s="39">
        <v>6</v>
      </c>
      <c r="D452" s="39">
        <v>1</v>
      </c>
      <c r="E452" s="39" t="s">
        <v>48</v>
      </c>
      <c r="F452" s="43" t="s">
        <v>53</v>
      </c>
      <c r="G452" s="22"/>
      <c r="H452" s="19">
        <f>VLOOKUP(F452,[1]PPNE4!F$23:N$531,9,FALSE)</f>
        <v>0</v>
      </c>
      <c r="I452" s="22"/>
      <c r="J452" s="20">
        <f t="shared" ref="J452:J508" si="34">+J453</f>
        <v>0</v>
      </c>
      <c r="K452" s="81">
        <f>SUBTOTAL(9,G452:I452)</f>
        <v>0</v>
      </c>
      <c r="L452" s="88">
        <f t="shared" si="33"/>
        <v>0</v>
      </c>
      <c r="M452" s="90">
        <f t="shared" si="31"/>
        <v>0</v>
      </c>
      <c r="N452" s="73">
        <v>0</v>
      </c>
      <c r="O452" s="76">
        <f t="shared" si="32"/>
        <v>0</v>
      </c>
    </row>
    <row r="453" spans="1:15" x14ac:dyDescent="0.25">
      <c r="A453" s="35">
        <v>2</v>
      </c>
      <c r="B453" s="36">
        <v>6</v>
      </c>
      <c r="C453" s="36">
        <v>6</v>
      </c>
      <c r="D453" s="36">
        <v>2</v>
      </c>
      <c r="E453" s="36"/>
      <c r="F453" s="62" t="s">
        <v>54</v>
      </c>
      <c r="G453" s="20">
        <f>+G454</f>
        <v>0</v>
      </c>
      <c r="H453" s="20">
        <f>+H454</f>
        <v>0</v>
      </c>
      <c r="I453" s="20">
        <f>+I454</f>
        <v>0</v>
      </c>
      <c r="J453" s="20">
        <f t="shared" si="34"/>
        <v>0</v>
      </c>
      <c r="K453" s="83">
        <f>+K454</f>
        <v>0</v>
      </c>
      <c r="L453" s="88">
        <f t="shared" si="33"/>
        <v>0</v>
      </c>
      <c r="M453" s="90">
        <f t="shared" si="31"/>
        <v>0</v>
      </c>
      <c r="N453" s="73">
        <v>0</v>
      </c>
      <c r="O453" s="76">
        <f t="shared" si="32"/>
        <v>0</v>
      </c>
    </row>
    <row r="454" spans="1:15" x14ac:dyDescent="0.25">
      <c r="A454" s="38">
        <v>2</v>
      </c>
      <c r="B454" s="39">
        <v>6</v>
      </c>
      <c r="C454" s="39">
        <v>6</v>
      </c>
      <c r="D454" s="39">
        <v>2</v>
      </c>
      <c r="E454" s="39" t="s">
        <v>48</v>
      </c>
      <c r="F454" s="43" t="s">
        <v>54</v>
      </c>
      <c r="G454" s="22"/>
      <c r="H454" s="19">
        <f>VLOOKUP(F454,[1]PPNE4!F$23:N$531,9,FALSE)</f>
        <v>0</v>
      </c>
      <c r="I454" s="22"/>
      <c r="J454" s="20">
        <f t="shared" si="34"/>
        <v>0</v>
      </c>
      <c r="K454" s="81">
        <f>SUBTOTAL(9,G454:I454)</f>
        <v>0</v>
      </c>
      <c r="L454" s="88">
        <f t="shared" si="33"/>
        <v>0</v>
      </c>
      <c r="M454" s="90">
        <f t="shared" si="31"/>
        <v>0</v>
      </c>
      <c r="N454" s="73">
        <v>0</v>
      </c>
      <c r="O454" s="76">
        <f t="shared" si="32"/>
        <v>0</v>
      </c>
    </row>
    <row r="455" spans="1:15" x14ac:dyDescent="0.25">
      <c r="A455" s="32">
        <v>2</v>
      </c>
      <c r="B455" s="33">
        <v>6</v>
      </c>
      <c r="C455" s="33">
        <v>8</v>
      </c>
      <c r="D455" s="33"/>
      <c r="E455" s="33"/>
      <c r="F455" s="34" t="s">
        <v>356</v>
      </c>
      <c r="G455" s="17">
        <v>0</v>
      </c>
      <c r="H455" s="17">
        <v>513747.21</v>
      </c>
      <c r="I455" s="17">
        <v>0</v>
      </c>
      <c r="J455" s="20">
        <f t="shared" si="34"/>
        <v>0</v>
      </c>
      <c r="K455" s="79">
        <v>513747.21</v>
      </c>
      <c r="L455" s="88">
        <f t="shared" si="33"/>
        <v>7.3432116274721834E-2</v>
      </c>
      <c r="M455" s="90">
        <f t="shared" si="31"/>
        <v>42812.267500000002</v>
      </c>
      <c r="N455" s="73">
        <v>0</v>
      </c>
      <c r="O455" s="76">
        <f t="shared" si="32"/>
        <v>42812.267500000002</v>
      </c>
    </row>
    <row r="456" spans="1:15" x14ac:dyDescent="0.25">
      <c r="A456" s="35">
        <v>2</v>
      </c>
      <c r="B456" s="36">
        <v>6</v>
      </c>
      <c r="C456" s="36">
        <v>8</v>
      </c>
      <c r="D456" s="36">
        <v>1</v>
      </c>
      <c r="E456" s="36"/>
      <c r="F456" s="47" t="s">
        <v>357</v>
      </c>
      <c r="G456" s="20">
        <f>+G457</f>
        <v>0</v>
      </c>
      <c r="H456" s="20">
        <f>+H457</f>
        <v>513747.21</v>
      </c>
      <c r="I456" s="20">
        <f>+I457</f>
        <v>0</v>
      </c>
      <c r="J456" s="20">
        <f t="shared" si="34"/>
        <v>0</v>
      </c>
      <c r="K456" s="83">
        <f>+K457</f>
        <v>513747.21</v>
      </c>
      <c r="L456" s="88">
        <f t="shared" si="33"/>
        <v>7.3432116274721834E-2</v>
      </c>
      <c r="M456" s="90">
        <f t="shared" si="31"/>
        <v>42812.267500000002</v>
      </c>
      <c r="N456" s="73">
        <v>0</v>
      </c>
      <c r="O456" s="76">
        <f t="shared" si="32"/>
        <v>42812.267500000002</v>
      </c>
    </row>
    <row r="457" spans="1:15" x14ac:dyDescent="0.25">
      <c r="A457" s="38">
        <v>2</v>
      </c>
      <c r="B457" s="39">
        <v>6</v>
      </c>
      <c r="C457" s="39">
        <v>8</v>
      </c>
      <c r="D457" s="39">
        <v>1</v>
      </c>
      <c r="E457" s="39" t="s">
        <v>48</v>
      </c>
      <c r="F457" s="43" t="s">
        <v>357</v>
      </c>
      <c r="G457" s="22"/>
      <c r="H457" s="19">
        <f>VLOOKUP(F457,[1]PPNE4!F$23:N$1531,9,FALSE)</f>
        <v>513747.21</v>
      </c>
      <c r="I457" s="22"/>
      <c r="J457" s="20">
        <f t="shared" si="34"/>
        <v>0</v>
      </c>
      <c r="K457" s="81">
        <f>SUBTOTAL(9,G457:I457)</f>
        <v>513747.21</v>
      </c>
      <c r="L457" s="88">
        <f t="shared" si="33"/>
        <v>7.3432116274721834E-2</v>
      </c>
      <c r="M457" s="90">
        <f t="shared" si="31"/>
        <v>42812.267500000002</v>
      </c>
      <c r="N457" s="73">
        <v>0</v>
      </c>
      <c r="O457" s="76">
        <f t="shared" si="32"/>
        <v>42812.267500000002</v>
      </c>
    </row>
    <row r="458" spans="1:15" x14ac:dyDescent="0.25">
      <c r="A458" s="35">
        <v>2</v>
      </c>
      <c r="B458" s="36">
        <v>6</v>
      </c>
      <c r="C458" s="36">
        <v>8</v>
      </c>
      <c r="D458" s="36">
        <v>3</v>
      </c>
      <c r="E458" s="36"/>
      <c r="F458" s="47" t="s">
        <v>358</v>
      </c>
      <c r="G458" s="20">
        <f>+G459+G460</f>
        <v>0</v>
      </c>
      <c r="H458" s="20">
        <f>+H459+H460</f>
        <v>0</v>
      </c>
      <c r="I458" s="20">
        <f>+I459+I460</f>
        <v>0</v>
      </c>
      <c r="J458" s="20">
        <f t="shared" si="34"/>
        <v>0</v>
      </c>
      <c r="K458" s="83">
        <f>+K459+K460</f>
        <v>0</v>
      </c>
      <c r="L458" s="88">
        <f t="shared" si="33"/>
        <v>0</v>
      </c>
      <c r="M458" s="90">
        <f t="shared" si="31"/>
        <v>0</v>
      </c>
      <c r="N458" s="73">
        <v>0</v>
      </c>
      <c r="O458" s="76">
        <f t="shared" si="32"/>
        <v>0</v>
      </c>
    </row>
    <row r="459" spans="1:15" x14ac:dyDescent="0.25">
      <c r="A459" s="48">
        <v>2</v>
      </c>
      <c r="B459" s="39">
        <v>6</v>
      </c>
      <c r="C459" s="39">
        <v>8</v>
      </c>
      <c r="D459" s="39">
        <v>3</v>
      </c>
      <c r="E459" s="39" t="s">
        <v>48</v>
      </c>
      <c r="F459" s="43" t="s">
        <v>359</v>
      </c>
      <c r="G459" s="19"/>
      <c r="H459" s="19">
        <f>VLOOKUP(F459,[1]PPNE4!F$23:N$531,9,FALSE)</f>
        <v>0</v>
      </c>
      <c r="I459" s="19"/>
      <c r="J459" s="20">
        <f t="shared" si="34"/>
        <v>0</v>
      </c>
      <c r="K459" s="81">
        <f>SUBTOTAL(9,G459:I459)</f>
        <v>0</v>
      </c>
      <c r="L459" s="88">
        <f t="shared" si="33"/>
        <v>0</v>
      </c>
      <c r="M459" s="90">
        <f t="shared" si="31"/>
        <v>0</v>
      </c>
      <c r="N459" s="73">
        <v>0</v>
      </c>
      <c r="O459" s="76">
        <f t="shared" si="32"/>
        <v>0</v>
      </c>
    </row>
    <row r="460" spans="1:15" x14ac:dyDescent="0.25">
      <c r="A460" s="48">
        <v>2</v>
      </c>
      <c r="B460" s="39">
        <v>6</v>
      </c>
      <c r="C460" s="39">
        <v>8</v>
      </c>
      <c r="D460" s="39">
        <v>3</v>
      </c>
      <c r="E460" s="39" t="s">
        <v>63</v>
      </c>
      <c r="F460" s="43" t="s">
        <v>360</v>
      </c>
      <c r="G460" s="22"/>
      <c r="H460" s="19">
        <f>VLOOKUP(F460,[1]PPNE4!F$23:N$531,9,FALSE)</f>
        <v>0</v>
      </c>
      <c r="I460" s="22"/>
      <c r="J460" s="20">
        <f t="shared" si="34"/>
        <v>0</v>
      </c>
      <c r="K460" s="81">
        <f>SUBTOTAL(9,G460:I460)</f>
        <v>0</v>
      </c>
      <c r="L460" s="88">
        <f t="shared" si="33"/>
        <v>0</v>
      </c>
      <c r="M460" s="90">
        <f t="shared" si="31"/>
        <v>0</v>
      </c>
      <c r="N460" s="73">
        <v>0</v>
      </c>
      <c r="O460" s="76">
        <f t="shared" si="32"/>
        <v>0</v>
      </c>
    </row>
    <row r="461" spans="1:15" x14ac:dyDescent="0.25">
      <c r="A461" s="35">
        <v>2</v>
      </c>
      <c r="B461" s="36">
        <v>6</v>
      </c>
      <c r="C461" s="36">
        <v>8</v>
      </c>
      <c r="D461" s="36">
        <v>5</v>
      </c>
      <c r="E461" s="36"/>
      <c r="F461" s="47" t="s">
        <v>361</v>
      </c>
      <c r="G461" s="20">
        <f>+G462</f>
        <v>0</v>
      </c>
      <c r="H461" s="20">
        <f>+H462</f>
        <v>0</v>
      </c>
      <c r="I461" s="20">
        <f>+I462</f>
        <v>0</v>
      </c>
      <c r="J461" s="20">
        <f t="shared" si="34"/>
        <v>0</v>
      </c>
      <c r="K461" s="83">
        <f>+K462</f>
        <v>0</v>
      </c>
      <c r="L461" s="88">
        <f t="shared" si="33"/>
        <v>0</v>
      </c>
      <c r="M461" s="90">
        <f t="shared" si="31"/>
        <v>0</v>
      </c>
      <c r="N461" s="73">
        <v>0</v>
      </c>
      <c r="O461" s="76">
        <f t="shared" si="32"/>
        <v>0</v>
      </c>
    </row>
    <row r="462" spans="1:15" x14ac:dyDescent="0.25">
      <c r="A462" s="48">
        <v>2</v>
      </c>
      <c r="B462" s="39">
        <v>6</v>
      </c>
      <c r="C462" s="39">
        <v>8</v>
      </c>
      <c r="D462" s="39">
        <v>5</v>
      </c>
      <c r="E462" s="39" t="s">
        <v>48</v>
      </c>
      <c r="F462" s="43" t="s">
        <v>361</v>
      </c>
      <c r="G462" s="22"/>
      <c r="H462" s="19">
        <f>VLOOKUP(F462,[1]PPNE4!F$23:N$531,9,FALSE)</f>
        <v>0</v>
      </c>
      <c r="I462" s="22"/>
      <c r="J462" s="20">
        <f t="shared" si="34"/>
        <v>0</v>
      </c>
      <c r="K462" s="81">
        <f>SUBTOTAL(9,G462:I462)</f>
        <v>0</v>
      </c>
      <c r="L462" s="88">
        <f t="shared" si="33"/>
        <v>0</v>
      </c>
      <c r="M462" s="90">
        <f t="shared" si="31"/>
        <v>0</v>
      </c>
      <c r="N462" s="73">
        <v>0</v>
      </c>
      <c r="O462" s="76">
        <f t="shared" si="32"/>
        <v>0</v>
      </c>
    </row>
    <row r="463" spans="1:15" x14ac:dyDescent="0.25">
      <c r="A463" s="35">
        <v>2</v>
      </c>
      <c r="B463" s="36">
        <v>6</v>
      </c>
      <c r="C463" s="36">
        <v>8</v>
      </c>
      <c r="D463" s="36">
        <v>6</v>
      </c>
      <c r="E463" s="36"/>
      <c r="F463" s="47" t="s">
        <v>362</v>
      </c>
      <c r="G463" s="20">
        <f>+G464</f>
        <v>0</v>
      </c>
      <c r="H463" s="20">
        <f>+H464</f>
        <v>0</v>
      </c>
      <c r="I463" s="20">
        <f>+I464</f>
        <v>0</v>
      </c>
      <c r="J463" s="20">
        <f t="shared" si="34"/>
        <v>0</v>
      </c>
      <c r="K463" s="83">
        <f>+K464</f>
        <v>0</v>
      </c>
      <c r="L463" s="88">
        <f t="shared" si="33"/>
        <v>0</v>
      </c>
      <c r="M463" s="90">
        <f t="shared" ref="M463:M509" si="35">K463/12</f>
        <v>0</v>
      </c>
      <c r="N463" s="73">
        <v>0</v>
      </c>
      <c r="O463" s="76">
        <f t="shared" ref="O463:O511" si="36">M463-N463</f>
        <v>0</v>
      </c>
    </row>
    <row r="464" spans="1:15" x14ac:dyDescent="0.25">
      <c r="A464" s="48">
        <v>2</v>
      </c>
      <c r="B464" s="39">
        <v>6</v>
      </c>
      <c r="C464" s="39">
        <v>8</v>
      </c>
      <c r="D464" s="39">
        <v>6</v>
      </c>
      <c r="E464" s="39" t="s">
        <v>48</v>
      </c>
      <c r="F464" s="43" t="s">
        <v>362</v>
      </c>
      <c r="G464" s="22"/>
      <c r="H464" s="19">
        <f>VLOOKUP(F464,[1]PPNE4!F$23:N$531,9,FALSE)</f>
        <v>0</v>
      </c>
      <c r="I464" s="22"/>
      <c r="J464" s="20">
        <f t="shared" si="34"/>
        <v>0</v>
      </c>
      <c r="K464" s="81">
        <f>SUBTOTAL(9,G464:I464)</f>
        <v>0</v>
      </c>
      <c r="L464" s="88">
        <f t="shared" ref="L464:L511" si="37">IFERROR(K464/$K$14*100,"0.00")</f>
        <v>0</v>
      </c>
      <c r="M464" s="90">
        <f t="shared" si="35"/>
        <v>0</v>
      </c>
      <c r="N464" s="73">
        <v>0</v>
      </c>
      <c r="O464" s="76">
        <f t="shared" si="36"/>
        <v>0</v>
      </c>
    </row>
    <row r="465" spans="1:15" x14ac:dyDescent="0.25">
      <c r="A465" s="52">
        <v>2</v>
      </c>
      <c r="B465" s="36">
        <v>6</v>
      </c>
      <c r="C465" s="36">
        <v>8</v>
      </c>
      <c r="D465" s="36">
        <v>7</v>
      </c>
      <c r="E465" s="36"/>
      <c r="F465" s="62" t="s">
        <v>363</v>
      </c>
      <c r="G465" s="20">
        <f>+G466</f>
        <v>0</v>
      </c>
      <c r="H465" s="20">
        <f>+H466</f>
        <v>0</v>
      </c>
      <c r="I465" s="20">
        <f>+I466</f>
        <v>0</v>
      </c>
      <c r="J465" s="20">
        <f t="shared" si="34"/>
        <v>0</v>
      </c>
      <c r="K465" s="83">
        <f>+K466</f>
        <v>0</v>
      </c>
      <c r="L465" s="88">
        <f t="shared" si="37"/>
        <v>0</v>
      </c>
      <c r="M465" s="90">
        <f t="shared" si="35"/>
        <v>0</v>
      </c>
      <c r="N465" s="73">
        <v>0</v>
      </c>
      <c r="O465" s="76">
        <f t="shared" si="36"/>
        <v>0</v>
      </c>
    </row>
    <row r="466" spans="1:15" x14ac:dyDescent="0.25">
      <c r="A466" s="48">
        <v>2</v>
      </c>
      <c r="B466" s="39">
        <v>6</v>
      </c>
      <c r="C466" s="39">
        <v>8</v>
      </c>
      <c r="D466" s="39">
        <v>7</v>
      </c>
      <c r="E466" s="39" t="s">
        <v>48</v>
      </c>
      <c r="F466" s="43" t="s">
        <v>363</v>
      </c>
      <c r="G466" s="22"/>
      <c r="H466" s="19">
        <f>VLOOKUP(F466,[1]PPNE4!F$23:N$531,9,FALSE)</f>
        <v>0</v>
      </c>
      <c r="I466" s="22"/>
      <c r="J466" s="20">
        <f t="shared" si="34"/>
        <v>0</v>
      </c>
      <c r="K466" s="81">
        <f>SUBTOTAL(9,G466:I466)</f>
        <v>0</v>
      </c>
      <c r="L466" s="88">
        <f t="shared" si="37"/>
        <v>0</v>
      </c>
      <c r="M466" s="90">
        <f t="shared" si="35"/>
        <v>0</v>
      </c>
      <c r="N466" s="73">
        <v>0</v>
      </c>
      <c r="O466" s="76">
        <f t="shared" si="36"/>
        <v>0</v>
      </c>
    </row>
    <row r="467" spans="1:15" ht="22.5" customHeight="1" x14ac:dyDescent="0.25">
      <c r="A467" s="35">
        <v>2</v>
      </c>
      <c r="B467" s="36">
        <v>6</v>
      </c>
      <c r="C467" s="36">
        <v>8</v>
      </c>
      <c r="D467" s="36">
        <v>8</v>
      </c>
      <c r="E467" s="36"/>
      <c r="F467" s="62" t="s">
        <v>364</v>
      </c>
      <c r="G467" s="20">
        <f>+G468+G469+G470+G471</f>
        <v>0</v>
      </c>
      <c r="H467" s="20">
        <f>+H468+H469+H470+H471</f>
        <v>0</v>
      </c>
      <c r="I467" s="20">
        <f>+I468+I469+I470+I471</f>
        <v>0</v>
      </c>
      <c r="J467" s="20">
        <f t="shared" si="34"/>
        <v>0</v>
      </c>
      <c r="K467" s="83">
        <f>+K468+K469+K470+K471</f>
        <v>0</v>
      </c>
      <c r="L467" s="88">
        <f t="shared" si="37"/>
        <v>0</v>
      </c>
      <c r="M467" s="90">
        <f t="shared" si="35"/>
        <v>0</v>
      </c>
      <c r="N467" s="73">
        <v>0</v>
      </c>
      <c r="O467" s="76">
        <f t="shared" si="36"/>
        <v>0</v>
      </c>
    </row>
    <row r="468" spans="1:15" x14ac:dyDescent="0.25">
      <c r="A468" s="48">
        <v>2</v>
      </c>
      <c r="B468" s="39">
        <v>6</v>
      </c>
      <c r="C468" s="39">
        <v>8</v>
      </c>
      <c r="D468" s="39">
        <v>8</v>
      </c>
      <c r="E468" s="39" t="s">
        <v>48</v>
      </c>
      <c r="F468" s="43" t="s">
        <v>365</v>
      </c>
      <c r="G468" s="19"/>
      <c r="H468" s="19">
        <f>VLOOKUP(F468,[1]PPNE4!F$23:N$531,9,FALSE)</f>
        <v>0</v>
      </c>
      <c r="I468" s="19"/>
      <c r="J468" s="20">
        <f t="shared" si="34"/>
        <v>0</v>
      </c>
      <c r="K468" s="81">
        <f>SUBTOTAL(9,G468:I468)</f>
        <v>0</v>
      </c>
      <c r="L468" s="88">
        <f t="shared" si="37"/>
        <v>0</v>
      </c>
      <c r="M468" s="90">
        <f t="shared" si="35"/>
        <v>0</v>
      </c>
      <c r="N468" s="73">
        <v>0</v>
      </c>
      <c r="O468" s="76">
        <f t="shared" si="36"/>
        <v>0</v>
      </c>
    </row>
    <row r="469" spans="1:15" x14ac:dyDescent="0.25">
      <c r="A469" s="48">
        <v>2</v>
      </c>
      <c r="B469" s="39">
        <v>6</v>
      </c>
      <c r="C469" s="39">
        <v>8</v>
      </c>
      <c r="D469" s="39">
        <v>8</v>
      </c>
      <c r="E469" s="39" t="s">
        <v>63</v>
      </c>
      <c r="F469" s="43" t="s">
        <v>366</v>
      </c>
      <c r="G469" s="19"/>
      <c r="H469" s="19">
        <f>VLOOKUP(F469,[1]PPNE4!F$23:N$531,9,FALSE)</f>
        <v>0</v>
      </c>
      <c r="I469" s="19"/>
      <c r="J469" s="20">
        <f t="shared" si="34"/>
        <v>0</v>
      </c>
      <c r="K469" s="81">
        <f>SUBTOTAL(9,G469:I469)</f>
        <v>0</v>
      </c>
      <c r="L469" s="88">
        <f t="shared" si="37"/>
        <v>0</v>
      </c>
      <c r="M469" s="90">
        <f t="shared" si="35"/>
        <v>0</v>
      </c>
      <c r="N469" s="73">
        <v>0</v>
      </c>
      <c r="O469" s="76">
        <f t="shared" si="36"/>
        <v>0</v>
      </c>
    </row>
    <row r="470" spans="1:15" x14ac:dyDescent="0.25">
      <c r="A470" s="48">
        <v>2</v>
      </c>
      <c r="B470" s="39">
        <v>6</v>
      </c>
      <c r="C470" s="39">
        <v>8</v>
      </c>
      <c r="D470" s="39">
        <v>8</v>
      </c>
      <c r="E470" s="39" t="s">
        <v>65</v>
      </c>
      <c r="F470" s="43" t="s">
        <v>367</v>
      </c>
      <c r="G470" s="19"/>
      <c r="H470" s="19">
        <f>VLOOKUP(F470,[1]PPNE4!F$23:N$531,9,FALSE)</f>
        <v>0</v>
      </c>
      <c r="I470" s="19"/>
      <c r="J470" s="20">
        <f t="shared" si="34"/>
        <v>0</v>
      </c>
      <c r="K470" s="81">
        <f>SUBTOTAL(9,G470:I470)</f>
        <v>0</v>
      </c>
      <c r="L470" s="88">
        <f t="shared" si="37"/>
        <v>0</v>
      </c>
      <c r="M470" s="90">
        <f t="shared" si="35"/>
        <v>0</v>
      </c>
      <c r="N470" s="73">
        <v>0</v>
      </c>
      <c r="O470" s="76">
        <f t="shared" si="36"/>
        <v>0</v>
      </c>
    </row>
    <row r="471" spans="1:15" x14ac:dyDescent="0.25">
      <c r="A471" s="48">
        <v>2</v>
      </c>
      <c r="B471" s="39">
        <v>6</v>
      </c>
      <c r="C471" s="39">
        <v>8</v>
      </c>
      <c r="D471" s="39">
        <v>8</v>
      </c>
      <c r="E471" s="39" t="s">
        <v>67</v>
      </c>
      <c r="F471" s="43" t="s">
        <v>368</v>
      </c>
      <c r="G471" s="22"/>
      <c r="H471" s="19">
        <f>VLOOKUP(F471,[1]PPNE4!F$23:N$531,9,FALSE)</f>
        <v>0</v>
      </c>
      <c r="I471" s="22"/>
      <c r="J471" s="20">
        <f t="shared" si="34"/>
        <v>0</v>
      </c>
      <c r="K471" s="81">
        <f>SUBTOTAL(9,G471:I471)</f>
        <v>0</v>
      </c>
      <c r="L471" s="88">
        <f t="shared" si="37"/>
        <v>0</v>
      </c>
      <c r="M471" s="90">
        <f t="shared" si="35"/>
        <v>0</v>
      </c>
      <c r="N471" s="73">
        <v>0</v>
      </c>
      <c r="O471" s="76">
        <f t="shared" si="36"/>
        <v>0</v>
      </c>
    </row>
    <row r="472" spans="1:15" x14ac:dyDescent="0.25">
      <c r="A472" s="35">
        <v>2</v>
      </c>
      <c r="B472" s="36">
        <v>6</v>
      </c>
      <c r="C472" s="36">
        <v>8</v>
      </c>
      <c r="D472" s="36">
        <v>9</v>
      </c>
      <c r="E472" s="36"/>
      <c r="F472" s="62" t="s">
        <v>369</v>
      </c>
      <c r="G472" s="20">
        <f>+G473</f>
        <v>0</v>
      </c>
      <c r="H472" s="20">
        <f>+H473</f>
        <v>0</v>
      </c>
      <c r="I472" s="20">
        <f>+I473</f>
        <v>0</v>
      </c>
      <c r="J472" s="20">
        <f t="shared" si="34"/>
        <v>0</v>
      </c>
      <c r="K472" s="83">
        <f>+K473</f>
        <v>0</v>
      </c>
      <c r="L472" s="88">
        <f t="shared" si="37"/>
        <v>0</v>
      </c>
      <c r="M472" s="90">
        <f t="shared" si="35"/>
        <v>0</v>
      </c>
      <c r="N472" s="73">
        <v>0</v>
      </c>
      <c r="O472" s="76">
        <f t="shared" si="36"/>
        <v>0</v>
      </c>
    </row>
    <row r="473" spans="1:15" x14ac:dyDescent="0.25">
      <c r="A473" s="48">
        <v>2</v>
      </c>
      <c r="B473" s="39">
        <v>6</v>
      </c>
      <c r="C473" s="39">
        <v>8</v>
      </c>
      <c r="D473" s="39">
        <v>9</v>
      </c>
      <c r="E473" s="39" t="s">
        <v>48</v>
      </c>
      <c r="F473" s="43" t="s">
        <v>369</v>
      </c>
      <c r="G473" s="22"/>
      <c r="H473" s="19">
        <f>VLOOKUP(F473,[1]PPNE4!F$23:N$531,9,FALSE)</f>
        <v>0</v>
      </c>
      <c r="I473" s="22"/>
      <c r="J473" s="20">
        <f t="shared" si="34"/>
        <v>0</v>
      </c>
      <c r="K473" s="81">
        <f>SUBTOTAL(9,G473:I473)</f>
        <v>0</v>
      </c>
      <c r="L473" s="88">
        <f t="shared" si="37"/>
        <v>0</v>
      </c>
      <c r="M473" s="90">
        <f t="shared" si="35"/>
        <v>0</v>
      </c>
      <c r="N473" s="73">
        <v>0</v>
      </c>
      <c r="O473" s="76">
        <f t="shared" si="36"/>
        <v>0</v>
      </c>
    </row>
    <row r="474" spans="1:15" x14ac:dyDescent="0.25">
      <c r="A474" s="32">
        <v>2</v>
      </c>
      <c r="B474" s="33">
        <v>6</v>
      </c>
      <c r="C474" s="33">
        <v>9</v>
      </c>
      <c r="D474" s="33"/>
      <c r="E474" s="33"/>
      <c r="F474" s="34" t="s">
        <v>55</v>
      </c>
      <c r="G474" s="17">
        <v>0</v>
      </c>
      <c r="H474" s="17">
        <v>0</v>
      </c>
      <c r="I474" s="17">
        <v>0</v>
      </c>
      <c r="J474" s="20">
        <f t="shared" si="34"/>
        <v>0</v>
      </c>
      <c r="K474" s="79">
        <v>0</v>
      </c>
      <c r="L474" s="88">
        <f t="shared" si="37"/>
        <v>0</v>
      </c>
      <c r="M474" s="90">
        <f t="shared" si="35"/>
        <v>0</v>
      </c>
      <c r="N474" s="73">
        <v>0</v>
      </c>
      <c r="O474" s="76">
        <f t="shared" si="36"/>
        <v>0</v>
      </c>
    </row>
    <row r="475" spans="1:15" x14ac:dyDescent="0.25">
      <c r="A475" s="52">
        <v>2</v>
      </c>
      <c r="B475" s="36">
        <v>6</v>
      </c>
      <c r="C475" s="36">
        <v>9</v>
      </c>
      <c r="D475" s="36">
        <v>1</v>
      </c>
      <c r="E475" s="36"/>
      <c r="F475" s="62" t="s">
        <v>56</v>
      </c>
      <c r="G475" s="18">
        <v>0</v>
      </c>
      <c r="H475" s="18">
        <v>0</v>
      </c>
      <c r="I475" s="18">
        <v>0</v>
      </c>
      <c r="J475" s="20">
        <f t="shared" si="34"/>
        <v>0</v>
      </c>
      <c r="K475" s="80">
        <v>0</v>
      </c>
      <c r="L475" s="88">
        <f t="shared" si="37"/>
        <v>0</v>
      </c>
      <c r="M475" s="90">
        <f t="shared" si="35"/>
        <v>0</v>
      </c>
      <c r="N475" s="73">
        <v>0</v>
      </c>
      <c r="O475" s="76">
        <f t="shared" si="36"/>
        <v>0</v>
      </c>
    </row>
    <row r="476" spans="1:15" x14ac:dyDescent="0.25">
      <c r="A476" s="48">
        <v>2</v>
      </c>
      <c r="B476" s="39">
        <v>6</v>
      </c>
      <c r="C476" s="39">
        <v>9</v>
      </c>
      <c r="D476" s="39">
        <v>1</v>
      </c>
      <c r="E476" s="39" t="s">
        <v>48</v>
      </c>
      <c r="F476" s="43" t="s">
        <v>56</v>
      </c>
      <c r="G476" s="22"/>
      <c r="H476" s="19">
        <f>VLOOKUP(F476,[1]PPNE4!F$23:N$531,9,FALSE)</f>
        <v>0</v>
      </c>
      <c r="I476" s="22"/>
      <c r="J476" s="20">
        <f t="shared" si="34"/>
        <v>0</v>
      </c>
      <c r="K476" s="81">
        <f>SUBTOTAL(9,G476:I476)</f>
        <v>0</v>
      </c>
      <c r="L476" s="88">
        <f t="shared" si="37"/>
        <v>0</v>
      </c>
      <c r="M476" s="90">
        <f t="shared" si="35"/>
        <v>0</v>
      </c>
      <c r="N476" s="73">
        <v>0</v>
      </c>
      <c r="O476" s="76">
        <f t="shared" si="36"/>
        <v>0</v>
      </c>
    </row>
    <row r="477" spans="1:15" x14ac:dyDescent="0.25">
      <c r="A477" s="52">
        <v>2</v>
      </c>
      <c r="B477" s="36">
        <v>6</v>
      </c>
      <c r="C477" s="36">
        <v>9</v>
      </c>
      <c r="D477" s="36">
        <v>2</v>
      </c>
      <c r="E477" s="36"/>
      <c r="F477" s="62" t="s">
        <v>57</v>
      </c>
      <c r="G477" s="18">
        <v>0</v>
      </c>
      <c r="H477" s="18">
        <v>0</v>
      </c>
      <c r="I477" s="18">
        <v>0</v>
      </c>
      <c r="J477" s="20">
        <f t="shared" si="34"/>
        <v>0</v>
      </c>
      <c r="K477" s="80">
        <v>0</v>
      </c>
      <c r="L477" s="88">
        <f t="shared" si="37"/>
        <v>0</v>
      </c>
      <c r="M477" s="90">
        <f t="shared" si="35"/>
        <v>0</v>
      </c>
      <c r="N477" s="73">
        <v>0</v>
      </c>
      <c r="O477" s="76">
        <f t="shared" si="36"/>
        <v>0</v>
      </c>
    </row>
    <row r="478" spans="1:15" x14ac:dyDescent="0.25">
      <c r="A478" s="48">
        <v>2</v>
      </c>
      <c r="B478" s="39">
        <v>6</v>
      </c>
      <c r="C478" s="39">
        <v>9</v>
      </c>
      <c r="D478" s="39">
        <v>2</v>
      </c>
      <c r="E478" s="39" t="s">
        <v>48</v>
      </c>
      <c r="F478" s="43" t="s">
        <v>57</v>
      </c>
      <c r="G478" s="22"/>
      <c r="H478" s="19">
        <f>VLOOKUP(F478,[1]PPNE4!F$23:N$531,9,FALSE)</f>
        <v>0</v>
      </c>
      <c r="I478" s="22"/>
      <c r="J478" s="20">
        <f t="shared" si="34"/>
        <v>0</v>
      </c>
      <c r="K478" s="81">
        <f>SUBTOTAL(9,G478:I478)</f>
        <v>0</v>
      </c>
      <c r="L478" s="88">
        <f t="shared" si="37"/>
        <v>0</v>
      </c>
      <c r="M478" s="90">
        <f t="shared" si="35"/>
        <v>0</v>
      </c>
      <c r="N478" s="73">
        <v>0</v>
      </c>
      <c r="O478" s="76">
        <f t="shared" si="36"/>
        <v>0</v>
      </c>
    </row>
    <row r="479" spans="1:15" x14ac:dyDescent="0.25">
      <c r="A479" s="52">
        <v>2</v>
      </c>
      <c r="B479" s="36">
        <v>6</v>
      </c>
      <c r="C479" s="36">
        <v>9</v>
      </c>
      <c r="D479" s="36">
        <v>9</v>
      </c>
      <c r="E479" s="36"/>
      <c r="F479" s="62" t="s">
        <v>58</v>
      </c>
      <c r="G479" s="18">
        <v>0</v>
      </c>
      <c r="H479" s="18">
        <v>0</v>
      </c>
      <c r="I479" s="18">
        <v>0</v>
      </c>
      <c r="J479" s="20">
        <f t="shared" si="34"/>
        <v>0</v>
      </c>
      <c r="K479" s="80">
        <v>0</v>
      </c>
      <c r="L479" s="88">
        <f t="shared" si="37"/>
        <v>0</v>
      </c>
      <c r="M479" s="90">
        <f t="shared" si="35"/>
        <v>0</v>
      </c>
      <c r="N479" s="73">
        <v>0</v>
      </c>
      <c r="O479" s="76">
        <f t="shared" si="36"/>
        <v>0</v>
      </c>
    </row>
    <row r="480" spans="1:15" x14ac:dyDescent="0.25">
      <c r="A480" s="48">
        <v>2</v>
      </c>
      <c r="B480" s="39">
        <v>6</v>
      </c>
      <c r="C480" s="39">
        <v>9</v>
      </c>
      <c r="D480" s="39">
        <v>9</v>
      </c>
      <c r="E480" s="39" t="s">
        <v>48</v>
      </c>
      <c r="F480" s="43" t="s">
        <v>58</v>
      </c>
      <c r="G480" s="22"/>
      <c r="H480" s="19">
        <f>VLOOKUP(F480,[1]PPNE4!F$23:N$531,9,FALSE)</f>
        <v>0</v>
      </c>
      <c r="I480" s="22"/>
      <c r="J480" s="20">
        <f t="shared" si="34"/>
        <v>0</v>
      </c>
      <c r="K480" s="81">
        <f>SUBTOTAL(9,G480:I480)</f>
        <v>0</v>
      </c>
      <c r="L480" s="88">
        <f t="shared" si="37"/>
        <v>0</v>
      </c>
      <c r="M480" s="90">
        <f t="shared" si="35"/>
        <v>0</v>
      </c>
      <c r="N480" s="73">
        <v>0</v>
      </c>
      <c r="O480" s="76">
        <f t="shared" si="36"/>
        <v>0</v>
      </c>
    </row>
    <row r="481" spans="1:15" x14ac:dyDescent="0.25">
      <c r="A481" s="16">
        <v>2</v>
      </c>
      <c r="B481" s="16">
        <v>7</v>
      </c>
      <c r="C481" s="16"/>
      <c r="D481" s="16"/>
      <c r="E481" s="16"/>
      <c r="F481" s="16" t="s">
        <v>370</v>
      </c>
      <c r="G481" s="16">
        <v>0</v>
      </c>
      <c r="H481" s="16">
        <v>2614957.25</v>
      </c>
      <c r="I481" s="16">
        <v>0</v>
      </c>
      <c r="J481" s="16">
        <f t="shared" si="34"/>
        <v>0</v>
      </c>
      <c r="K481" s="78">
        <v>2614957.25</v>
      </c>
      <c r="L481" s="87">
        <f t="shared" si="37"/>
        <v>0.37376717789947089</v>
      </c>
      <c r="M481" s="87">
        <f t="shared" si="35"/>
        <v>217913.10416666666</v>
      </c>
      <c r="N481" s="87">
        <v>0</v>
      </c>
      <c r="O481" s="75">
        <f t="shared" si="36"/>
        <v>217913.10416666666</v>
      </c>
    </row>
    <row r="482" spans="1:15" x14ac:dyDescent="0.25">
      <c r="A482" s="32">
        <v>2</v>
      </c>
      <c r="B482" s="33">
        <v>7</v>
      </c>
      <c r="C482" s="33">
        <v>1</v>
      </c>
      <c r="D482" s="33"/>
      <c r="E482" s="33"/>
      <c r="F482" s="34" t="s">
        <v>371</v>
      </c>
      <c r="G482" s="17">
        <v>0</v>
      </c>
      <c r="H482" s="17">
        <v>0</v>
      </c>
      <c r="I482" s="17">
        <v>0</v>
      </c>
      <c r="J482" s="20">
        <f t="shared" si="34"/>
        <v>0</v>
      </c>
      <c r="K482" s="79">
        <v>0</v>
      </c>
      <c r="L482" s="88">
        <f t="shared" si="37"/>
        <v>0</v>
      </c>
      <c r="M482" s="90">
        <f t="shared" si="35"/>
        <v>0</v>
      </c>
      <c r="N482" s="73">
        <v>0</v>
      </c>
      <c r="O482" s="76">
        <f t="shared" si="36"/>
        <v>0</v>
      </c>
    </row>
    <row r="483" spans="1:15" x14ac:dyDescent="0.25">
      <c r="A483" s="35">
        <v>2</v>
      </c>
      <c r="B483" s="36">
        <v>7</v>
      </c>
      <c r="C483" s="36">
        <v>1</v>
      </c>
      <c r="D483" s="36">
        <v>1</v>
      </c>
      <c r="E483" s="36"/>
      <c r="F483" s="47" t="s">
        <v>372</v>
      </c>
      <c r="G483" s="20">
        <f>+G484</f>
        <v>0</v>
      </c>
      <c r="H483" s="20">
        <f>+H484</f>
        <v>0</v>
      </c>
      <c r="I483" s="20">
        <f>+I484</f>
        <v>0</v>
      </c>
      <c r="J483" s="20">
        <f t="shared" si="34"/>
        <v>0</v>
      </c>
      <c r="K483" s="83">
        <f>+K484</f>
        <v>0</v>
      </c>
      <c r="L483" s="88">
        <f t="shared" si="37"/>
        <v>0</v>
      </c>
      <c r="M483" s="90">
        <f t="shared" si="35"/>
        <v>0</v>
      </c>
      <c r="N483" s="73">
        <v>0</v>
      </c>
      <c r="O483" s="76">
        <f t="shared" si="36"/>
        <v>0</v>
      </c>
    </row>
    <row r="484" spans="1:15" x14ac:dyDescent="0.25">
      <c r="A484" s="48">
        <v>2</v>
      </c>
      <c r="B484" s="39">
        <v>7</v>
      </c>
      <c r="C484" s="39">
        <v>1</v>
      </c>
      <c r="D484" s="39">
        <v>1</v>
      </c>
      <c r="E484" s="39" t="s">
        <v>48</v>
      </c>
      <c r="F484" s="43" t="s">
        <v>372</v>
      </c>
      <c r="G484" s="22"/>
      <c r="H484" s="19">
        <f>VLOOKUP(F484,[1]PPNE4!F$23:N$531,9,FALSE)</f>
        <v>0</v>
      </c>
      <c r="I484" s="22"/>
      <c r="J484" s="20">
        <f t="shared" si="34"/>
        <v>0</v>
      </c>
      <c r="K484" s="81">
        <f>SUBTOTAL(9,G484:I484)</f>
        <v>0</v>
      </c>
      <c r="L484" s="88">
        <f t="shared" si="37"/>
        <v>0</v>
      </c>
      <c r="M484" s="90">
        <f t="shared" si="35"/>
        <v>0</v>
      </c>
      <c r="N484" s="73">
        <v>0</v>
      </c>
      <c r="O484" s="76">
        <f t="shared" si="36"/>
        <v>0</v>
      </c>
    </row>
    <row r="485" spans="1:15" x14ac:dyDescent="0.25">
      <c r="A485" s="35">
        <v>2</v>
      </c>
      <c r="B485" s="36">
        <v>7</v>
      </c>
      <c r="C485" s="36">
        <v>1</v>
      </c>
      <c r="D485" s="36">
        <v>2</v>
      </c>
      <c r="E485" s="36"/>
      <c r="F485" s="47" t="s">
        <v>373</v>
      </c>
      <c r="G485" s="20">
        <f>+G486</f>
        <v>0</v>
      </c>
      <c r="H485" s="20">
        <f>+H486</f>
        <v>0</v>
      </c>
      <c r="I485" s="20">
        <f>+I486</f>
        <v>0</v>
      </c>
      <c r="J485" s="20">
        <f t="shared" si="34"/>
        <v>0</v>
      </c>
      <c r="K485" s="83">
        <f>+K486</f>
        <v>0</v>
      </c>
      <c r="L485" s="88">
        <f t="shared" si="37"/>
        <v>0</v>
      </c>
      <c r="M485" s="90">
        <f t="shared" si="35"/>
        <v>0</v>
      </c>
      <c r="N485" s="73">
        <v>0</v>
      </c>
      <c r="O485" s="76">
        <f t="shared" si="36"/>
        <v>0</v>
      </c>
    </row>
    <row r="486" spans="1:15" x14ac:dyDescent="0.25">
      <c r="A486" s="48">
        <v>2</v>
      </c>
      <c r="B486" s="39">
        <v>7</v>
      </c>
      <c r="C486" s="39">
        <v>1</v>
      </c>
      <c r="D486" s="39">
        <v>2</v>
      </c>
      <c r="E486" s="39" t="s">
        <v>48</v>
      </c>
      <c r="F486" s="43" t="s">
        <v>373</v>
      </c>
      <c r="G486" s="22"/>
      <c r="H486" s="19">
        <f>VLOOKUP(F486,[1]PPNE4!F$23:N$531,9,FALSE)</f>
        <v>0</v>
      </c>
      <c r="I486" s="22"/>
      <c r="J486" s="20">
        <f t="shared" si="34"/>
        <v>0</v>
      </c>
      <c r="K486" s="81">
        <f>SUBTOTAL(9,G486:I486)</f>
        <v>0</v>
      </c>
      <c r="L486" s="88">
        <f t="shared" si="37"/>
        <v>0</v>
      </c>
      <c r="M486" s="90">
        <f t="shared" si="35"/>
        <v>0</v>
      </c>
      <c r="N486" s="73">
        <v>0</v>
      </c>
      <c r="O486" s="76">
        <f t="shared" si="36"/>
        <v>0</v>
      </c>
    </row>
    <row r="487" spans="1:15" x14ac:dyDescent="0.25">
      <c r="A487" s="35">
        <v>2</v>
      </c>
      <c r="B487" s="36">
        <v>7</v>
      </c>
      <c r="C487" s="36">
        <v>1</v>
      </c>
      <c r="D487" s="36">
        <v>3</v>
      </c>
      <c r="E487" s="36"/>
      <c r="F487" s="47" t="s">
        <v>374</v>
      </c>
      <c r="G487" s="20">
        <f>+G488</f>
        <v>0</v>
      </c>
      <c r="H487" s="20">
        <f>+H488</f>
        <v>0</v>
      </c>
      <c r="I487" s="20">
        <f>+I488</f>
        <v>0</v>
      </c>
      <c r="J487" s="20">
        <f t="shared" si="34"/>
        <v>0</v>
      </c>
      <c r="K487" s="83">
        <f>+K488</f>
        <v>0</v>
      </c>
      <c r="L487" s="88">
        <f t="shared" si="37"/>
        <v>0</v>
      </c>
      <c r="M487" s="90">
        <f t="shared" si="35"/>
        <v>0</v>
      </c>
      <c r="N487" s="73">
        <v>0</v>
      </c>
      <c r="O487" s="76">
        <f t="shared" si="36"/>
        <v>0</v>
      </c>
    </row>
    <row r="488" spans="1:15" ht="22.5" customHeight="1" x14ac:dyDescent="0.25">
      <c r="A488" s="48">
        <v>2</v>
      </c>
      <c r="B488" s="39">
        <v>7</v>
      </c>
      <c r="C488" s="39">
        <v>1</v>
      </c>
      <c r="D488" s="39">
        <v>3</v>
      </c>
      <c r="E488" s="39" t="s">
        <v>48</v>
      </c>
      <c r="F488" s="43" t="s">
        <v>374</v>
      </c>
      <c r="G488" s="22"/>
      <c r="H488" s="19">
        <f>VLOOKUP(F488,[1]PPNE4!F$23:N$531,9,FALSE)</f>
        <v>0</v>
      </c>
      <c r="I488" s="22"/>
      <c r="J488" s="20">
        <f t="shared" si="34"/>
        <v>0</v>
      </c>
      <c r="K488" s="81">
        <f>SUBTOTAL(9,G488:I488)</f>
        <v>0</v>
      </c>
      <c r="L488" s="88">
        <f t="shared" si="37"/>
        <v>0</v>
      </c>
      <c r="M488" s="90">
        <f t="shared" si="35"/>
        <v>0</v>
      </c>
      <c r="N488" s="73">
        <v>0</v>
      </c>
      <c r="O488" s="76">
        <f t="shared" si="36"/>
        <v>0</v>
      </c>
    </row>
    <row r="489" spans="1:15" x14ac:dyDescent="0.25">
      <c r="A489" s="35">
        <v>2</v>
      </c>
      <c r="B489" s="36">
        <v>7</v>
      </c>
      <c r="C489" s="36">
        <v>1</v>
      </c>
      <c r="D489" s="36">
        <v>4</v>
      </c>
      <c r="E489" s="36"/>
      <c r="F489" s="47" t="s">
        <v>375</v>
      </c>
      <c r="G489" s="20">
        <f>+G490</f>
        <v>0</v>
      </c>
      <c r="H489" s="20">
        <f>+H490</f>
        <v>0</v>
      </c>
      <c r="I489" s="20">
        <f>+I490</f>
        <v>0</v>
      </c>
      <c r="J489" s="20">
        <f t="shared" si="34"/>
        <v>0</v>
      </c>
      <c r="K489" s="83">
        <f>+K490</f>
        <v>0</v>
      </c>
      <c r="L489" s="88">
        <f t="shared" si="37"/>
        <v>0</v>
      </c>
      <c r="M489" s="90">
        <f t="shared" si="35"/>
        <v>0</v>
      </c>
      <c r="N489" s="73">
        <v>0</v>
      </c>
      <c r="O489" s="76">
        <f t="shared" si="36"/>
        <v>0</v>
      </c>
    </row>
    <row r="490" spans="1:15" x14ac:dyDescent="0.25">
      <c r="A490" s="48">
        <v>2</v>
      </c>
      <c r="B490" s="39">
        <v>7</v>
      </c>
      <c r="C490" s="39">
        <v>1</v>
      </c>
      <c r="D490" s="39">
        <v>4</v>
      </c>
      <c r="E490" s="39" t="s">
        <v>48</v>
      </c>
      <c r="F490" s="43" t="s">
        <v>375</v>
      </c>
      <c r="G490" s="22"/>
      <c r="H490" s="19">
        <f>VLOOKUP(F490,[1]PPNE4!F$23:N$531,9,FALSE)</f>
        <v>0</v>
      </c>
      <c r="I490" s="22"/>
      <c r="J490" s="20">
        <f t="shared" si="34"/>
        <v>0</v>
      </c>
      <c r="K490" s="81">
        <f>SUBTOTAL(9,G490:I490)</f>
        <v>0</v>
      </c>
      <c r="L490" s="88">
        <f t="shared" si="37"/>
        <v>0</v>
      </c>
      <c r="M490" s="90">
        <f t="shared" si="35"/>
        <v>0</v>
      </c>
      <c r="N490" s="73">
        <v>0</v>
      </c>
      <c r="O490" s="76">
        <f t="shared" si="36"/>
        <v>0</v>
      </c>
    </row>
    <row r="491" spans="1:15" x14ac:dyDescent="0.25">
      <c r="A491" s="52">
        <v>2</v>
      </c>
      <c r="B491" s="36">
        <v>7</v>
      </c>
      <c r="C491" s="36">
        <v>1</v>
      </c>
      <c r="D491" s="36">
        <v>5</v>
      </c>
      <c r="E491" s="36"/>
      <c r="F491" s="62" t="s">
        <v>376</v>
      </c>
      <c r="G491" s="20">
        <f>+G492</f>
        <v>0</v>
      </c>
      <c r="H491" s="20">
        <f>+H492</f>
        <v>0</v>
      </c>
      <c r="I491" s="20">
        <f>+I492</f>
        <v>0</v>
      </c>
      <c r="J491" s="20">
        <f t="shared" si="34"/>
        <v>0</v>
      </c>
      <c r="K491" s="83">
        <f>+K492</f>
        <v>0</v>
      </c>
      <c r="L491" s="88">
        <f t="shared" si="37"/>
        <v>0</v>
      </c>
      <c r="M491" s="90">
        <f t="shared" si="35"/>
        <v>0</v>
      </c>
      <c r="N491" s="73">
        <v>0</v>
      </c>
      <c r="O491" s="76">
        <f t="shared" si="36"/>
        <v>0</v>
      </c>
    </row>
    <row r="492" spans="1:15" ht="22.5" customHeight="1" x14ac:dyDescent="0.25">
      <c r="A492" s="48">
        <v>2</v>
      </c>
      <c r="B492" s="39">
        <v>7</v>
      </c>
      <c r="C492" s="39">
        <v>1</v>
      </c>
      <c r="D492" s="39">
        <v>5</v>
      </c>
      <c r="E492" s="39" t="s">
        <v>48</v>
      </c>
      <c r="F492" s="43" t="s">
        <v>376</v>
      </c>
      <c r="G492" s="22"/>
      <c r="H492" s="19">
        <f>VLOOKUP(F492,[1]PPNE4!F$23:N$531,9,FALSE)</f>
        <v>0</v>
      </c>
      <c r="I492" s="22"/>
      <c r="J492" s="20">
        <f t="shared" si="34"/>
        <v>0</v>
      </c>
      <c r="K492" s="81">
        <f>SUBTOTAL(9,G492:I492)</f>
        <v>0</v>
      </c>
      <c r="L492" s="88">
        <f t="shared" si="37"/>
        <v>0</v>
      </c>
      <c r="M492" s="90">
        <f t="shared" si="35"/>
        <v>0</v>
      </c>
      <c r="N492" s="73">
        <v>0</v>
      </c>
      <c r="O492" s="76">
        <f t="shared" si="36"/>
        <v>0</v>
      </c>
    </row>
    <row r="493" spans="1:15" x14ac:dyDescent="0.25">
      <c r="A493" s="32">
        <v>2</v>
      </c>
      <c r="B493" s="33">
        <v>7</v>
      </c>
      <c r="C493" s="33">
        <v>2</v>
      </c>
      <c r="D493" s="33"/>
      <c r="E493" s="33"/>
      <c r="F493" s="34" t="s">
        <v>377</v>
      </c>
      <c r="G493" s="17">
        <v>0</v>
      </c>
      <c r="H493" s="17">
        <v>2614957.25</v>
      </c>
      <c r="I493" s="17">
        <v>0</v>
      </c>
      <c r="J493" s="20">
        <f t="shared" si="34"/>
        <v>0</v>
      </c>
      <c r="K493" s="79">
        <v>2614957.25</v>
      </c>
      <c r="L493" s="88">
        <f t="shared" si="37"/>
        <v>0.37376717789947089</v>
      </c>
      <c r="M493" s="90">
        <f t="shared" si="35"/>
        <v>217913.10416666666</v>
      </c>
      <c r="N493" s="73">
        <v>0</v>
      </c>
      <c r="O493" s="76">
        <f t="shared" si="36"/>
        <v>217913.10416666666</v>
      </c>
    </row>
    <row r="494" spans="1:15" x14ac:dyDescent="0.25">
      <c r="A494" s="35">
        <v>2</v>
      </c>
      <c r="B494" s="36">
        <v>7</v>
      </c>
      <c r="C494" s="36">
        <v>2</v>
      </c>
      <c r="D494" s="36">
        <v>1</v>
      </c>
      <c r="E494" s="36"/>
      <c r="F494" s="47" t="s">
        <v>378</v>
      </c>
      <c r="G494" s="20">
        <f>+G495</f>
        <v>0</v>
      </c>
      <c r="H494" s="20">
        <f>+H495</f>
        <v>2614957.25</v>
      </c>
      <c r="I494" s="20">
        <f>+I495</f>
        <v>0</v>
      </c>
      <c r="J494" s="20">
        <f t="shared" si="34"/>
        <v>0</v>
      </c>
      <c r="K494" s="83">
        <f>+K495</f>
        <v>2614957.25</v>
      </c>
      <c r="L494" s="88">
        <f t="shared" si="37"/>
        <v>0.37376717789947089</v>
      </c>
      <c r="M494" s="90">
        <f t="shared" si="35"/>
        <v>217913.10416666666</v>
      </c>
      <c r="N494" s="73">
        <v>0</v>
      </c>
      <c r="O494" s="76">
        <f t="shared" si="36"/>
        <v>217913.10416666666</v>
      </c>
    </row>
    <row r="495" spans="1:15" x14ac:dyDescent="0.25">
      <c r="A495" s="48">
        <v>2</v>
      </c>
      <c r="B495" s="39">
        <v>7</v>
      </c>
      <c r="C495" s="39">
        <v>2</v>
      </c>
      <c r="D495" s="39">
        <v>1</v>
      </c>
      <c r="E495" s="39" t="s">
        <v>48</v>
      </c>
      <c r="F495" s="43" t="s">
        <v>378</v>
      </c>
      <c r="G495" s="22"/>
      <c r="H495" s="19">
        <f>VLOOKUP(F495,[1]PPNE4!F$23:N$1531,9,FALSE)</f>
        <v>2614957.25</v>
      </c>
      <c r="I495" s="22"/>
      <c r="J495" s="20">
        <f t="shared" si="34"/>
        <v>0</v>
      </c>
      <c r="K495" s="81">
        <f>SUBTOTAL(9,G495:I495)</f>
        <v>2614957.25</v>
      </c>
      <c r="L495" s="88">
        <f>IFERROR(K495/$K$14*100,"0.00")</f>
        <v>0.37376717789947089</v>
      </c>
      <c r="M495" s="90">
        <f t="shared" si="35"/>
        <v>217913.10416666666</v>
      </c>
      <c r="N495" s="73">
        <v>0</v>
      </c>
      <c r="O495" s="76">
        <f t="shared" si="36"/>
        <v>217913.10416666666</v>
      </c>
    </row>
    <row r="496" spans="1:15" x14ac:dyDescent="0.25">
      <c r="A496" s="35">
        <v>2</v>
      </c>
      <c r="B496" s="36">
        <v>7</v>
      </c>
      <c r="C496" s="36">
        <v>2</v>
      </c>
      <c r="D496" s="36">
        <v>2</v>
      </c>
      <c r="E496" s="36"/>
      <c r="F496" s="47" t="s">
        <v>379</v>
      </c>
      <c r="G496" s="20">
        <f>+G497</f>
        <v>0</v>
      </c>
      <c r="H496" s="20">
        <f>+H497</f>
        <v>0</v>
      </c>
      <c r="I496" s="20">
        <f>+I497</f>
        <v>0</v>
      </c>
      <c r="J496" s="20">
        <f t="shared" si="34"/>
        <v>0</v>
      </c>
      <c r="K496" s="83">
        <f>+K497</f>
        <v>0</v>
      </c>
      <c r="L496" s="88">
        <f t="shared" si="37"/>
        <v>0</v>
      </c>
      <c r="M496" s="90">
        <f t="shared" si="35"/>
        <v>0</v>
      </c>
      <c r="N496" s="73">
        <v>0</v>
      </c>
      <c r="O496" s="76">
        <f t="shared" si="36"/>
        <v>0</v>
      </c>
    </row>
    <row r="497" spans="1:15" x14ac:dyDescent="0.25">
      <c r="A497" s="48">
        <v>2</v>
      </c>
      <c r="B497" s="39">
        <v>7</v>
      </c>
      <c r="C497" s="39">
        <v>2</v>
      </c>
      <c r="D497" s="39">
        <v>2</v>
      </c>
      <c r="E497" s="39" t="s">
        <v>48</v>
      </c>
      <c r="F497" s="43" t="s">
        <v>379</v>
      </c>
      <c r="G497" s="22"/>
      <c r="H497" s="19">
        <f>VLOOKUP(F497,[1]PPNE4!F$23:N$531,9,FALSE)</f>
        <v>0</v>
      </c>
      <c r="I497" s="22"/>
      <c r="J497" s="20">
        <f t="shared" si="34"/>
        <v>0</v>
      </c>
      <c r="K497" s="81">
        <f>SUBTOTAL(9,G497:I497)</f>
        <v>0</v>
      </c>
      <c r="L497" s="88">
        <f t="shared" si="37"/>
        <v>0</v>
      </c>
      <c r="M497" s="90">
        <f t="shared" si="35"/>
        <v>0</v>
      </c>
      <c r="N497" s="73">
        <v>0</v>
      </c>
      <c r="O497" s="76">
        <f t="shared" si="36"/>
        <v>0</v>
      </c>
    </row>
    <row r="498" spans="1:15" x14ac:dyDescent="0.25">
      <c r="A498" s="35">
        <v>2</v>
      </c>
      <c r="B498" s="36">
        <v>7</v>
      </c>
      <c r="C498" s="36">
        <v>2</v>
      </c>
      <c r="D498" s="36">
        <v>3</v>
      </c>
      <c r="E498" s="36"/>
      <c r="F498" s="47" t="s">
        <v>380</v>
      </c>
      <c r="G498" s="20">
        <f>+G499</f>
        <v>0</v>
      </c>
      <c r="H498" s="20">
        <f>+H499</f>
        <v>0</v>
      </c>
      <c r="I498" s="20">
        <f>+I499</f>
        <v>0</v>
      </c>
      <c r="J498" s="20">
        <f t="shared" si="34"/>
        <v>0</v>
      </c>
      <c r="K498" s="83">
        <f>+K499</f>
        <v>0</v>
      </c>
      <c r="L498" s="88">
        <f t="shared" si="37"/>
        <v>0</v>
      </c>
      <c r="M498" s="90">
        <f t="shared" si="35"/>
        <v>0</v>
      </c>
      <c r="N498" s="73">
        <v>0</v>
      </c>
      <c r="O498" s="76">
        <f t="shared" si="36"/>
        <v>0</v>
      </c>
    </row>
    <row r="499" spans="1:15" x14ac:dyDescent="0.25">
      <c r="A499" s="48">
        <v>2</v>
      </c>
      <c r="B499" s="39">
        <v>7</v>
      </c>
      <c r="C499" s="39">
        <v>2</v>
      </c>
      <c r="D499" s="39">
        <v>3</v>
      </c>
      <c r="E499" s="39" t="s">
        <v>48</v>
      </c>
      <c r="F499" s="43" t="s">
        <v>380</v>
      </c>
      <c r="G499" s="22"/>
      <c r="H499" s="19">
        <f>VLOOKUP(F499,[1]PPNE4!F$23:N$531,9,FALSE)</f>
        <v>0</v>
      </c>
      <c r="I499" s="22"/>
      <c r="J499" s="20">
        <f t="shared" si="34"/>
        <v>0</v>
      </c>
      <c r="K499" s="81">
        <f>SUBTOTAL(9,G499:I499)</f>
        <v>0</v>
      </c>
      <c r="L499" s="88">
        <f t="shared" si="37"/>
        <v>0</v>
      </c>
      <c r="M499" s="90">
        <f t="shared" si="35"/>
        <v>0</v>
      </c>
      <c r="N499" s="73">
        <v>0</v>
      </c>
      <c r="O499" s="76">
        <f t="shared" si="36"/>
        <v>0</v>
      </c>
    </row>
    <row r="500" spans="1:15" x14ac:dyDescent="0.25">
      <c r="A500" s="35">
        <v>2</v>
      </c>
      <c r="B500" s="36">
        <v>7</v>
      </c>
      <c r="C500" s="36">
        <v>2</v>
      </c>
      <c r="D500" s="36">
        <v>4</v>
      </c>
      <c r="E500" s="36"/>
      <c r="F500" s="47" t="s">
        <v>381</v>
      </c>
      <c r="G500" s="20">
        <f>+G501</f>
        <v>0</v>
      </c>
      <c r="H500" s="20">
        <f>+H501</f>
        <v>0</v>
      </c>
      <c r="I500" s="20">
        <f>+I501</f>
        <v>0</v>
      </c>
      <c r="J500" s="20">
        <f t="shared" si="34"/>
        <v>0</v>
      </c>
      <c r="K500" s="83">
        <f>+K501</f>
        <v>0</v>
      </c>
      <c r="L500" s="88">
        <f t="shared" si="37"/>
        <v>0</v>
      </c>
      <c r="M500" s="90">
        <f t="shared" si="35"/>
        <v>0</v>
      </c>
      <c r="N500" s="73">
        <v>0</v>
      </c>
      <c r="O500" s="76">
        <f t="shared" si="36"/>
        <v>0</v>
      </c>
    </row>
    <row r="501" spans="1:15" ht="22.5" customHeight="1" x14ac:dyDescent="0.25">
      <c r="A501" s="48">
        <v>2</v>
      </c>
      <c r="B501" s="39">
        <v>7</v>
      </c>
      <c r="C501" s="39">
        <v>2</v>
      </c>
      <c r="D501" s="39">
        <v>4</v>
      </c>
      <c r="E501" s="39" t="s">
        <v>48</v>
      </c>
      <c r="F501" s="43" t="s">
        <v>381</v>
      </c>
      <c r="G501" s="22"/>
      <c r="H501" s="19">
        <f>VLOOKUP(F501,[1]PPNE4!F$23:N$531,9,FALSE)</f>
        <v>0</v>
      </c>
      <c r="I501" s="22"/>
      <c r="J501" s="20">
        <f t="shared" si="34"/>
        <v>0</v>
      </c>
      <c r="K501" s="81">
        <f>SUBTOTAL(9,G501:I501)</f>
        <v>0</v>
      </c>
      <c r="L501" s="88">
        <f t="shared" si="37"/>
        <v>0</v>
      </c>
      <c r="M501" s="90">
        <f t="shared" si="35"/>
        <v>0</v>
      </c>
      <c r="N501" s="73">
        <v>0</v>
      </c>
      <c r="O501" s="76">
        <f t="shared" si="36"/>
        <v>0</v>
      </c>
    </row>
    <row r="502" spans="1:15" x14ac:dyDescent="0.25">
      <c r="A502" s="35">
        <v>2</v>
      </c>
      <c r="B502" s="36">
        <v>7</v>
      </c>
      <c r="C502" s="36">
        <v>2</v>
      </c>
      <c r="D502" s="36">
        <v>7</v>
      </c>
      <c r="E502" s="36"/>
      <c r="F502" s="47" t="s">
        <v>382</v>
      </c>
      <c r="G502" s="20">
        <f>+G503</f>
        <v>0</v>
      </c>
      <c r="H502" s="20">
        <f>+H503</f>
        <v>0</v>
      </c>
      <c r="I502" s="20">
        <f>+I503</f>
        <v>0</v>
      </c>
      <c r="J502" s="20">
        <f t="shared" si="34"/>
        <v>0</v>
      </c>
      <c r="K502" s="83">
        <f>+K503</f>
        <v>0</v>
      </c>
      <c r="L502" s="88">
        <f t="shared" si="37"/>
        <v>0</v>
      </c>
      <c r="M502" s="90">
        <f t="shared" si="35"/>
        <v>0</v>
      </c>
      <c r="N502" s="73">
        <v>0</v>
      </c>
      <c r="O502" s="76">
        <f t="shared" si="36"/>
        <v>0</v>
      </c>
    </row>
    <row r="503" spans="1:15" x14ac:dyDescent="0.25">
      <c r="A503" s="48">
        <v>2</v>
      </c>
      <c r="B503" s="39">
        <v>7</v>
      </c>
      <c r="C503" s="39">
        <v>2</v>
      </c>
      <c r="D503" s="39">
        <v>7</v>
      </c>
      <c r="E503" s="39" t="s">
        <v>48</v>
      </c>
      <c r="F503" s="43" t="s">
        <v>382</v>
      </c>
      <c r="G503" s="22"/>
      <c r="H503" s="19">
        <f>VLOOKUP(F503,[1]PPNE4!F$23:N$531,9,FALSE)</f>
        <v>0</v>
      </c>
      <c r="I503" s="22"/>
      <c r="J503" s="20">
        <f t="shared" si="34"/>
        <v>0</v>
      </c>
      <c r="K503" s="81">
        <f>SUBTOTAL(9,G503:I503)</f>
        <v>0</v>
      </c>
      <c r="L503" s="88">
        <f t="shared" si="37"/>
        <v>0</v>
      </c>
      <c r="M503" s="90">
        <f t="shared" si="35"/>
        <v>0</v>
      </c>
      <c r="N503" s="73">
        <v>0</v>
      </c>
      <c r="O503" s="76">
        <f t="shared" si="36"/>
        <v>0</v>
      </c>
    </row>
    <row r="504" spans="1:15" x14ac:dyDescent="0.25">
      <c r="A504" s="35">
        <v>2</v>
      </c>
      <c r="B504" s="36">
        <v>7</v>
      </c>
      <c r="C504" s="36">
        <v>2</v>
      </c>
      <c r="D504" s="36">
        <v>8</v>
      </c>
      <c r="E504" s="36"/>
      <c r="F504" s="47" t="s">
        <v>383</v>
      </c>
      <c r="G504" s="20">
        <f>+G505</f>
        <v>0</v>
      </c>
      <c r="H504" s="20">
        <f>+H505</f>
        <v>0</v>
      </c>
      <c r="I504" s="20">
        <f>+I505</f>
        <v>0</v>
      </c>
      <c r="J504" s="20">
        <f t="shared" si="34"/>
        <v>0</v>
      </c>
      <c r="K504" s="83">
        <f>+K505</f>
        <v>0</v>
      </c>
      <c r="L504" s="88">
        <f t="shared" si="37"/>
        <v>0</v>
      </c>
      <c r="M504" s="90">
        <f t="shared" si="35"/>
        <v>0</v>
      </c>
      <c r="N504" s="73">
        <v>0</v>
      </c>
      <c r="O504" s="76">
        <f t="shared" si="36"/>
        <v>0</v>
      </c>
    </row>
    <row r="505" spans="1:15" x14ac:dyDescent="0.25">
      <c r="A505" s="48">
        <v>2</v>
      </c>
      <c r="B505" s="39">
        <v>7</v>
      </c>
      <c r="C505" s="39">
        <v>2</v>
      </c>
      <c r="D505" s="39">
        <v>8</v>
      </c>
      <c r="E505" s="39" t="s">
        <v>48</v>
      </c>
      <c r="F505" s="43" t="s">
        <v>383</v>
      </c>
      <c r="G505" s="22"/>
      <c r="H505" s="19">
        <f>VLOOKUP(F505,[1]PPNE4!F$23:N$531,9,FALSE)</f>
        <v>0</v>
      </c>
      <c r="I505" s="22"/>
      <c r="J505" s="20">
        <f t="shared" si="34"/>
        <v>0</v>
      </c>
      <c r="K505" s="81">
        <f>SUBTOTAL(9,G505:I505)</f>
        <v>0</v>
      </c>
      <c r="L505" s="88">
        <f t="shared" si="37"/>
        <v>0</v>
      </c>
      <c r="M505" s="90">
        <f t="shared" si="35"/>
        <v>0</v>
      </c>
      <c r="N505" s="73">
        <v>0</v>
      </c>
      <c r="O505" s="76">
        <f t="shared" si="36"/>
        <v>0</v>
      </c>
    </row>
    <row r="506" spans="1:15" x14ac:dyDescent="0.25">
      <c r="A506" s="32">
        <v>2</v>
      </c>
      <c r="B506" s="33">
        <v>7</v>
      </c>
      <c r="C506" s="33">
        <v>3</v>
      </c>
      <c r="D506" s="33"/>
      <c r="E506" s="33"/>
      <c r="F506" s="34" t="s">
        <v>384</v>
      </c>
      <c r="G506" s="17">
        <v>0</v>
      </c>
      <c r="H506" s="17">
        <v>0</v>
      </c>
      <c r="I506" s="17">
        <v>0</v>
      </c>
      <c r="J506" s="20">
        <f t="shared" si="34"/>
        <v>0</v>
      </c>
      <c r="K506" s="79">
        <v>0</v>
      </c>
      <c r="L506" s="88">
        <f t="shared" si="37"/>
        <v>0</v>
      </c>
      <c r="M506" s="90">
        <f t="shared" si="35"/>
        <v>0</v>
      </c>
      <c r="N506" s="73">
        <v>0</v>
      </c>
      <c r="O506" s="76">
        <f t="shared" si="36"/>
        <v>0</v>
      </c>
    </row>
    <row r="507" spans="1:15" ht="22.5" customHeight="1" x14ac:dyDescent="0.25">
      <c r="A507" s="35">
        <v>2</v>
      </c>
      <c r="B507" s="36">
        <v>7</v>
      </c>
      <c r="C507" s="36">
        <v>3</v>
      </c>
      <c r="D507" s="36">
        <v>1</v>
      </c>
      <c r="E507" s="36"/>
      <c r="F507" s="47" t="s">
        <v>385</v>
      </c>
      <c r="G507" s="20">
        <f>+G508</f>
        <v>0</v>
      </c>
      <c r="H507" s="20">
        <f>+H508</f>
        <v>0</v>
      </c>
      <c r="I507" s="20">
        <f>+I508</f>
        <v>0</v>
      </c>
      <c r="J507" s="20">
        <f t="shared" si="34"/>
        <v>0</v>
      </c>
      <c r="K507" s="83">
        <f>+K508</f>
        <v>0</v>
      </c>
      <c r="L507" s="88">
        <f t="shared" si="37"/>
        <v>0</v>
      </c>
      <c r="M507" s="90">
        <f t="shared" si="35"/>
        <v>0</v>
      </c>
      <c r="N507" s="73">
        <v>0</v>
      </c>
      <c r="O507" s="76">
        <f t="shared" si="36"/>
        <v>0</v>
      </c>
    </row>
    <row r="508" spans="1:15" x14ac:dyDescent="0.25">
      <c r="A508" s="48">
        <v>2</v>
      </c>
      <c r="B508" s="39">
        <v>7</v>
      </c>
      <c r="C508" s="39">
        <v>3</v>
      </c>
      <c r="D508" s="39">
        <v>1</v>
      </c>
      <c r="E508" s="39" t="s">
        <v>48</v>
      </c>
      <c r="F508" s="43" t="s">
        <v>385</v>
      </c>
      <c r="G508" s="22"/>
      <c r="H508" s="19">
        <f>VLOOKUP(F508,[1]PPNE4!F$23:N$531,9,FALSE)</f>
        <v>0</v>
      </c>
      <c r="I508" s="22"/>
      <c r="J508" s="20">
        <f t="shared" si="34"/>
        <v>0</v>
      </c>
      <c r="K508" s="81">
        <f>SUBTOTAL(9,G508:I508)</f>
        <v>0</v>
      </c>
      <c r="L508" s="88">
        <f t="shared" si="37"/>
        <v>0</v>
      </c>
      <c r="M508" s="90">
        <f t="shared" si="35"/>
        <v>0</v>
      </c>
      <c r="N508" s="73">
        <v>0</v>
      </c>
      <c r="O508" s="76">
        <f t="shared" si="36"/>
        <v>0</v>
      </c>
    </row>
    <row r="509" spans="1:15" x14ac:dyDescent="0.25">
      <c r="A509" s="35">
        <v>2</v>
      </c>
      <c r="B509" s="36">
        <v>7</v>
      </c>
      <c r="C509" s="36">
        <v>3</v>
      </c>
      <c r="D509" s="36">
        <v>2</v>
      </c>
      <c r="E509" s="36"/>
      <c r="F509" s="47" t="s">
        <v>386</v>
      </c>
      <c r="G509" s="20">
        <f>+G511</f>
        <v>0</v>
      </c>
      <c r="H509" s="20">
        <f>+H511</f>
        <v>0</v>
      </c>
      <c r="I509" s="20">
        <f>+I511</f>
        <v>0</v>
      </c>
      <c r="J509" s="20">
        <f>+J511</f>
        <v>0</v>
      </c>
      <c r="K509" s="83"/>
      <c r="L509" s="88">
        <f t="shared" si="37"/>
        <v>0</v>
      </c>
      <c r="M509" s="90">
        <f t="shared" si="35"/>
        <v>0</v>
      </c>
      <c r="N509" s="73">
        <v>0</v>
      </c>
      <c r="O509" s="76">
        <f t="shared" si="36"/>
        <v>0</v>
      </c>
    </row>
    <row r="510" spans="1:15" x14ac:dyDescent="0.25">
      <c r="A510" s="35">
        <v>2</v>
      </c>
      <c r="B510" s="36">
        <v>7</v>
      </c>
      <c r="C510" s="36">
        <v>3</v>
      </c>
      <c r="D510" s="36">
        <v>2</v>
      </c>
      <c r="E510" s="36">
        <v>1</v>
      </c>
      <c r="F510" s="66" t="s">
        <v>386</v>
      </c>
      <c r="G510" s="20">
        <v>0</v>
      </c>
      <c r="H510" s="20">
        <v>0</v>
      </c>
      <c r="I510" s="20">
        <v>0</v>
      </c>
      <c r="J510" s="20">
        <v>0</v>
      </c>
      <c r="K510" s="83">
        <v>0</v>
      </c>
      <c r="L510" s="88">
        <v>0</v>
      </c>
      <c r="M510" s="90">
        <v>0</v>
      </c>
      <c r="N510" s="73">
        <v>0</v>
      </c>
      <c r="O510" s="76">
        <f t="shared" si="36"/>
        <v>0</v>
      </c>
    </row>
    <row r="511" spans="1:15" ht="22.5" customHeight="1" x14ac:dyDescent="0.25">
      <c r="A511" s="44">
        <v>0</v>
      </c>
      <c r="B511" s="45">
        <v>0</v>
      </c>
      <c r="C511" s="45">
        <v>0</v>
      </c>
      <c r="D511" s="45">
        <v>0</v>
      </c>
      <c r="E511" s="45">
        <v>0</v>
      </c>
      <c r="F511" s="92" t="s">
        <v>388</v>
      </c>
      <c r="G511" s="93">
        <v>0</v>
      </c>
      <c r="H511" s="94">
        <v>0</v>
      </c>
      <c r="I511" s="93"/>
      <c r="J511" s="95">
        <f>+F512</f>
        <v>0</v>
      </c>
      <c r="K511" s="96">
        <v>0</v>
      </c>
      <c r="L511" s="97">
        <f t="shared" si="37"/>
        <v>0</v>
      </c>
      <c r="M511" s="98">
        <v>0</v>
      </c>
      <c r="N511" s="99">
        <v>0</v>
      </c>
      <c r="O511" s="100">
        <f t="shared" si="36"/>
        <v>0</v>
      </c>
    </row>
    <row r="512" spans="1:15" x14ac:dyDescent="0.25">
      <c r="A512" s="35"/>
      <c r="D512" s="69"/>
      <c r="I512" s="70"/>
      <c r="J512"/>
      <c r="K512" s="70"/>
    </row>
    <row r="513" spans="1:10" x14ac:dyDescent="0.25">
      <c r="A513" s="44"/>
      <c r="D513" s="14"/>
      <c r="I513"/>
      <c r="J513"/>
    </row>
    <row r="514" spans="1:10" x14ac:dyDescent="0.25">
      <c r="H514" s="14"/>
      <c r="I514" s="70"/>
      <c r="J514"/>
    </row>
  </sheetData>
  <mergeCells count="20">
    <mergeCell ref="F6:N6"/>
    <mergeCell ref="F7:N7"/>
    <mergeCell ref="F8:N8"/>
    <mergeCell ref="F9:N9"/>
    <mergeCell ref="F10:N10"/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YONALVIS DE LEON</cp:lastModifiedBy>
  <dcterms:created xsi:type="dcterms:W3CDTF">2017-11-21T12:49:09Z</dcterms:created>
  <dcterms:modified xsi:type="dcterms:W3CDTF">2018-06-06T12:44:55Z</dcterms:modified>
</cp:coreProperties>
</file>